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115" windowHeight="8010"/>
  </bookViews>
  <sheets>
    <sheet name="PLANILHA CRAS - CD JARDIM" sheetId="1" r:id="rId1"/>
    <sheet name="CRONOGRAMA FÍSICO-FINANCEIRO" sheetId="2" r:id="rId2"/>
  </sheets>
  <externalReferences>
    <externalReference r:id="rId3"/>
  </externalReferences>
  <definedNames>
    <definedName name="_xlnm.Print_Area" localSheetId="1">'CRONOGRAMA FÍSICO-FINANCEIRO'!$B$2:$L$92</definedName>
    <definedName name="_xlnm.Print_Area" localSheetId="0">'PLANILHA CRAS - CD JARDIM'!$B$2:$K$207</definedName>
    <definedName name="CRONO.MaxParc" hidden="1">[1]CRONO!$G65536+[1]CRONO!A1</definedName>
    <definedName name="SomaAgrup" hidden="1">SUMIF(OFFSET('PLANILHA CRAS - CD JARDIM'!$B1,1,0,'PLANILHA CRAS - CD JARDIM'!$C1),"S",OFFSET('PLANILHA CRAS - CD JARDIM'!A1,1,0,'PLANILHA CRAS - CD JARDIM'!$C1))</definedName>
    <definedName name="VTOTAL1" hidden="1">ROUND('PLANILHA CRAS - CD JARDIM'!$M1*'PLANILHA CRAS - CD JARDIM'!$P1,15-13*'PLANILHA CRAS - CD JARDIM'!#REF!)</definedName>
  </definedNames>
  <calcPr calcId="145621"/>
</workbook>
</file>

<file path=xl/calcChain.xml><?xml version="1.0" encoding="utf-8"?>
<calcChain xmlns="http://schemas.openxmlformats.org/spreadsheetml/2006/main">
  <c r="L73" i="2" l="1"/>
  <c r="J73" i="2"/>
  <c r="K70" i="2"/>
  <c r="J70" i="2"/>
  <c r="I70" i="2"/>
  <c r="K68" i="2"/>
  <c r="K66" i="2"/>
  <c r="K64" i="2"/>
  <c r="J64" i="2"/>
  <c r="J62" i="2"/>
  <c r="I62" i="2"/>
  <c r="J59" i="2"/>
  <c r="I59" i="2"/>
  <c r="H59" i="2"/>
  <c r="K56" i="2"/>
  <c r="J53" i="2"/>
  <c r="I53" i="2"/>
  <c r="H53" i="2"/>
  <c r="K51" i="2"/>
  <c r="J51" i="2"/>
  <c r="I51" i="2"/>
  <c r="I49" i="2"/>
  <c r="H49" i="2"/>
  <c r="J46" i="2"/>
  <c r="I46" i="2"/>
  <c r="H46" i="2"/>
  <c r="J44" i="2"/>
  <c r="I44" i="2"/>
  <c r="H44" i="2"/>
  <c r="J42" i="2"/>
  <c r="I42" i="2"/>
  <c r="H42" i="2"/>
  <c r="J40" i="2"/>
  <c r="I40" i="2"/>
  <c r="H40" i="2"/>
  <c r="K37" i="2"/>
  <c r="J37" i="2"/>
  <c r="I35" i="2"/>
  <c r="H35" i="2"/>
  <c r="J33" i="2"/>
  <c r="I33" i="2"/>
  <c r="H33" i="2"/>
  <c r="J31" i="2"/>
  <c r="I31" i="2"/>
  <c r="H31" i="2"/>
  <c r="K28" i="2"/>
  <c r="J28" i="2"/>
  <c r="I28" i="2"/>
  <c r="J26" i="2"/>
  <c r="I26" i="2"/>
  <c r="H26" i="2"/>
  <c r="H24" i="2"/>
  <c r="J21" i="2"/>
  <c r="I21" i="2"/>
  <c r="I19" i="2"/>
  <c r="I16" i="2"/>
  <c r="H16" i="2"/>
  <c r="L13" i="2"/>
  <c r="K13" i="2"/>
  <c r="J13" i="2"/>
  <c r="I13" i="2"/>
  <c r="H13" i="2"/>
  <c r="F60" i="2"/>
  <c r="F47" i="2"/>
  <c r="F38" i="2"/>
  <c r="F29" i="2"/>
  <c r="F22" i="2"/>
  <c r="F17" i="2"/>
  <c r="K80" i="2" l="1"/>
  <c r="J80" i="2"/>
  <c r="I80" i="2"/>
  <c r="H80" i="2"/>
  <c r="I47" i="2"/>
  <c r="I29" i="2"/>
  <c r="K29" i="2"/>
  <c r="J29" i="2"/>
  <c r="H47" i="2"/>
  <c r="H29" i="2"/>
  <c r="I38" i="2"/>
  <c r="J22" i="2"/>
  <c r="K60" i="2"/>
  <c r="F57" i="2"/>
  <c r="J57" i="2" s="1"/>
  <c r="F54" i="2"/>
  <c r="K54" i="2" s="1"/>
  <c r="K47" i="2"/>
  <c r="J38" i="2"/>
  <c r="K22" i="2"/>
  <c r="I17" i="2"/>
  <c r="F14" i="2"/>
  <c r="H14" i="2" s="1"/>
  <c r="F11" i="2"/>
  <c r="I11" i="2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6" i="1"/>
  <c r="K26" i="1" s="1"/>
  <c r="J27" i="1"/>
  <c r="K27" i="1" s="1"/>
  <c r="J28" i="1"/>
  <c r="K28" i="1" s="1"/>
  <c r="J30" i="1"/>
  <c r="K30" i="1" s="1"/>
  <c r="J31" i="1"/>
  <c r="K31" i="1" s="1"/>
  <c r="K29" i="1" s="1"/>
  <c r="J32" i="1"/>
  <c r="K32" i="1" s="1"/>
  <c r="J35" i="1"/>
  <c r="K35" i="1" s="1"/>
  <c r="K34" i="1" s="1"/>
  <c r="J37" i="1"/>
  <c r="K37" i="1" s="1"/>
  <c r="J38" i="1"/>
  <c r="K38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70" i="1"/>
  <c r="K70" i="1" s="1"/>
  <c r="J71" i="1"/>
  <c r="K71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5" i="1"/>
  <c r="K115" i="1" s="1"/>
  <c r="J116" i="1"/>
  <c r="K116" i="1" s="1"/>
  <c r="J117" i="1"/>
  <c r="K117" i="1" s="1"/>
  <c r="J119" i="1"/>
  <c r="K119" i="1" s="1"/>
  <c r="J120" i="1"/>
  <c r="K120" i="1" s="1"/>
  <c r="J122" i="1"/>
  <c r="K122" i="1" s="1"/>
  <c r="J123" i="1"/>
  <c r="K123" i="1" s="1"/>
  <c r="J124" i="1"/>
  <c r="K124" i="1" s="1"/>
  <c r="J125" i="1"/>
  <c r="K125" i="1" s="1"/>
  <c r="J128" i="1"/>
  <c r="K128" i="1" s="1"/>
  <c r="J129" i="1"/>
  <c r="K129" i="1" s="1"/>
  <c r="J130" i="1"/>
  <c r="K130" i="1" s="1"/>
  <c r="J131" i="1"/>
  <c r="K131" i="1" s="1"/>
  <c r="J132" i="1"/>
  <c r="K132" i="1" s="1"/>
  <c r="J134" i="1"/>
  <c r="K134" i="1" s="1"/>
  <c r="J135" i="1"/>
  <c r="K135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5" i="1"/>
  <c r="K145" i="1" s="1"/>
  <c r="J146" i="1"/>
  <c r="K146" i="1" s="1"/>
  <c r="J147" i="1"/>
  <c r="K147" i="1" s="1"/>
  <c r="J148" i="1"/>
  <c r="K148" i="1" s="1"/>
  <c r="J149" i="1"/>
  <c r="K149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6" i="1"/>
  <c r="K166" i="1" s="1"/>
  <c r="J167" i="1"/>
  <c r="K167" i="1" s="1"/>
  <c r="J169" i="1"/>
  <c r="K169" i="1" s="1"/>
  <c r="J170" i="1"/>
  <c r="K170" i="1" s="1"/>
  <c r="J172" i="1"/>
  <c r="K172" i="1" s="1"/>
  <c r="J173" i="1"/>
  <c r="K173" i="1" s="1"/>
  <c r="J175" i="1"/>
  <c r="K175" i="1" s="1"/>
  <c r="K174" i="1" s="1"/>
  <c r="J177" i="1"/>
  <c r="K177" i="1" s="1"/>
  <c r="J178" i="1"/>
  <c r="K178" i="1" s="1"/>
  <c r="J181" i="1"/>
  <c r="K181" i="1" s="1"/>
  <c r="J182" i="1"/>
  <c r="K182" i="1" s="1"/>
  <c r="J183" i="1"/>
  <c r="K183" i="1" s="1"/>
  <c r="J184" i="1"/>
  <c r="K184" i="1" s="1"/>
  <c r="J185" i="1"/>
  <c r="K185" i="1" s="1"/>
  <c r="J187" i="1"/>
  <c r="K187" i="1" s="1"/>
  <c r="K186" i="1" s="1"/>
  <c r="J14" i="1"/>
  <c r="K14" i="1" s="1"/>
  <c r="J13" i="1"/>
  <c r="K13" i="1" s="1"/>
  <c r="J12" i="1"/>
  <c r="K12" i="1" s="1"/>
  <c r="J11" i="1"/>
  <c r="K11" i="1" s="1"/>
  <c r="J11" i="2" l="1"/>
  <c r="I57" i="2"/>
  <c r="J60" i="2"/>
  <c r="I60" i="2"/>
  <c r="I22" i="2"/>
  <c r="H38" i="2"/>
  <c r="J17" i="2"/>
  <c r="J47" i="2"/>
  <c r="I14" i="2"/>
  <c r="H11" i="2"/>
  <c r="K11" i="2"/>
  <c r="H57" i="2"/>
  <c r="H22" i="2"/>
  <c r="L11" i="2"/>
  <c r="K168" i="1"/>
  <c r="K165" i="1"/>
  <c r="K69" i="1"/>
  <c r="K121" i="1"/>
  <c r="K39" i="1"/>
  <c r="K25" i="1"/>
  <c r="K24" i="1" s="1"/>
  <c r="K36" i="1"/>
  <c r="K176" i="1"/>
  <c r="K127" i="1"/>
  <c r="K72" i="1"/>
  <c r="K144" i="1"/>
  <c r="K143" i="1" s="1"/>
  <c r="K114" i="1"/>
  <c r="K10" i="1"/>
  <c r="K9" i="1" s="1"/>
  <c r="K96" i="1"/>
  <c r="K60" i="1"/>
  <c r="K16" i="1"/>
  <c r="K136" i="1"/>
  <c r="K133" i="1"/>
  <c r="K48" i="1"/>
  <c r="K171" i="1"/>
  <c r="K151" i="1"/>
  <c r="K150" i="1" s="1"/>
  <c r="K118" i="1"/>
  <c r="K180" i="1"/>
  <c r="K179" i="1" s="1"/>
  <c r="K164" i="1" l="1"/>
  <c r="K33" i="1"/>
  <c r="K126" i="1"/>
  <c r="K95" i="1"/>
  <c r="K47" i="1"/>
  <c r="K15" i="1" l="1"/>
  <c r="K8" i="1" s="1"/>
  <c r="L80" i="2" l="1"/>
  <c r="L75" i="2"/>
  <c r="F71" i="2"/>
  <c r="J71" i="2" s="1"/>
  <c r="F79" i="2"/>
  <c r="I79" i="2" l="1"/>
  <c r="H79" i="2"/>
  <c r="J79" i="2"/>
  <c r="K79" i="2"/>
  <c r="L79" i="2"/>
  <c r="L71" i="2"/>
</calcChain>
</file>

<file path=xl/sharedStrings.xml><?xml version="1.0" encoding="utf-8"?>
<sst xmlns="http://schemas.openxmlformats.org/spreadsheetml/2006/main" count="1207" uniqueCount="542">
  <si>
    <t>PROPONENTE / TOMADOR</t>
  </si>
  <si>
    <t>PREFEITURA MUNICIPAL DE POUSO ALEGRE/MG</t>
  </si>
  <si>
    <t>CRAS - CIDADE JARDIM</t>
  </si>
  <si>
    <t>MUNICÍPIO / UF</t>
  </si>
  <si>
    <t>FINALIZAÇÃO DE OBRA - CRAS BAIRRO CIDADE JARDIM</t>
  </si>
  <si>
    <t>POUSO ALEGRE/MG</t>
  </si>
  <si>
    <t>24,36%</t>
  </si>
  <si>
    <t>Nível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</si>
  <si>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</si>
  <si>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</si>
  <si>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</si>
  <si>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</si>
  <si>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</si>
  <si>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</si>
  <si>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</si>
  <si>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Preço Unitário (com BDI) (R$)</t>
  </si>
  <si>
    <t>Preço Total
(R$)</t>
  </si>
  <si>
    <t>Serviço</t>
  </si>
  <si>
    <t>-</t>
  </si>
  <si>
    <t>SINAPI</t>
  </si>
  <si>
    <t>LOTE</t>
  </si>
  <si>
    <t>Meta</t>
  </si>
  <si>
    <t>1.</t>
  </si>
  <si>
    <t>SERVIÇOS PRELIMINARES</t>
  </si>
  <si>
    <t>Nível 2</t>
  </si>
  <si>
    <t>1.1.</t>
  </si>
  <si>
    <t>INSTALAÇÕES INICIAIS</t>
  </si>
  <si>
    <t>74209/001</t>
  </si>
  <si>
    <t>PLACA DE OBRA EM CHAPA DE ACO GALVANIZADO</t>
  </si>
  <si>
    <t>M2</t>
  </si>
  <si>
    <t>SETOP SUL</t>
  </si>
  <si>
    <t>ELE-PAD-025</t>
  </si>
  <si>
    <t>PADRÃO CEMIG AÉREO TIPO D5, 38,1 &lt;= DEMANDA &lt;= 47 KVA, TRIFÁSICO</t>
  </si>
  <si>
    <t>U</t>
  </si>
  <si>
    <t>LIM-GER-005</t>
  </si>
  <si>
    <t>LIMPEZA GERAL DE OBRA</t>
  </si>
  <si>
    <t>IIO-SAN-005</t>
  </si>
  <si>
    <t>BANHEIRO QUÍMICO 110 X 120 X 230 CM COM MANUTENÇÃO</t>
  </si>
  <si>
    <t>MÊS</t>
  </si>
  <si>
    <t>2.</t>
  </si>
  <si>
    <t>COBERTURA</t>
  </si>
  <si>
    <t>2.1.</t>
  </si>
  <si>
    <t>ESTRUTURA E TELHAMENTO</t>
  </si>
  <si>
    <t>94231</t>
  </si>
  <si>
    <t>RUFO EM CHAPA DE AÇO GALVANIZADO NÚMERO 24, CORTE DE 25 CM, INCLUSO TRANSPORTE VERTICAL. AF_06/2016</t>
  </si>
  <si>
    <t>M</t>
  </si>
  <si>
    <t>94228</t>
  </si>
  <si>
    <t>CALHA EM CHAPA DE AÇO GALVANIZADO NÚMERO 24, DESENVOLVIMENTO DE 50 CM, INCLUSO TRANSPORTE VERTICAL. AF_06/2016</t>
  </si>
  <si>
    <t>89580</t>
  </si>
  <si>
    <t>TUBO PVC, SÉRIE R, ÁGUA PLUVIAL, DN 150 MM, FORNECIDO E INSTALADO EM CONDUTORES VERTICAIS DE ÁGUAS PLUVIAIS. AF_12/2014</t>
  </si>
  <si>
    <t>89578</t>
  </si>
  <si>
    <t>TUBO PVC, SÉRIE R, ÁGUA PLUVIAL, DN 100 MM, FORNECIDO E INSTALADO EM CONDUTORES VERTICAIS DE ÁGUAS PLUVIAIS. AF_12/2014</t>
  </si>
  <si>
    <t>89529</t>
  </si>
  <si>
    <t>JOELHO 90 GRAUS, PVC, SERIE R, ÁGUA PLUVIAL, DN 100 MM, JUNTA ELÁSTICA, FORNECIDO E INSTALADO EM RAMAL DE ENCAMINHAMENTO. AF_12/2014</t>
  </si>
  <si>
    <t>UN</t>
  </si>
  <si>
    <t>HID-CXS-060</t>
  </si>
  <si>
    <t>CAIXA ALVENARIA 60 X 60 X 60 CM, TAMPA EM CONCRETO-INSPEÇÃO /PASSAGEM, INCLUSIVE ESCAVAÇÃO, REATERRO E BOTA-FORA</t>
  </si>
  <si>
    <t>HID-CXS-200</t>
  </si>
  <si>
    <t>CAIXA ALVENARIA 60 X 60 X 60 CM, TAMPA EM GRELHA DE AÇO-PASSAGEM, INCLUSIVE ESCAVAÇÃO, REATERRO E BOTA-FORA</t>
  </si>
  <si>
    <t>3.</t>
  </si>
  <si>
    <t>ESQUADRIAS</t>
  </si>
  <si>
    <t>3.1.</t>
  </si>
  <si>
    <t>ESQUADRIAS DE ALUMINIO</t>
  </si>
  <si>
    <t>94585</t>
  </si>
  <si>
    <t>JANELA DE ALUMÍNIO DE CORRER, 4 FOLHAS, FIXAÇÃO COM ARGAMASSA, COM VIDROS, PADRONIZADA. AF_07/2016</t>
  </si>
  <si>
    <t>94569</t>
  </si>
  <si>
    <t>JANELA DE ALUMÍNIO MAXIM-AR, FIXAÇÃO COM PARAFUSO SOBRE CONTRAMARCO (EXCLUSIVE CONTRAMARCO), COM VIDROS, PADRONIZADA. AF_07/2016</t>
  </si>
  <si>
    <t>73838/001</t>
  </si>
  <si>
    <t>PORTA DE VIDRO TEMPERADO, 0,9X2,10M, ESPESSURA 10MM, INCLUSIVE ACESSORIOS</t>
  </si>
  <si>
    <t>3.2.</t>
  </si>
  <si>
    <t>ESQUADRIAS DE MADEIRA</t>
  </si>
  <si>
    <t>90823</t>
  </si>
  <si>
    <t>PORTA DE MADEIRA PARA PINTURA, SEMI-OCA (LEVE OU MÉDIA), 90X210CM, ESPESSURA DE 3,5CM, INCLUSO DOBRADIÇAS - FORNECIMENTO E INSTALAÇÃO. AF_08/2015</t>
  </si>
  <si>
    <t>91306</t>
  </si>
  <si>
    <t>FECHADURA DE EMBUTIR PARA PORTAS INTERNAS, COMPLETA, ACABAMENTO PADRÃO MÉDIO, COM EXECUÇÃO DE FURO - FORNECIMENTO E INSTALAÇÃO. AF_08/2015</t>
  </si>
  <si>
    <t>SEE-SER-120</t>
  </si>
  <si>
    <t>PORTA 1,00 X 2,10 CM, CONFORME DETALHE DE PROJETO</t>
  </si>
  <si>
    <t>4.</t>
  </si>
  <si>
    <t>REVESTIMENTOS</t>
  </si>
  <si>
    <t>4.1.</t>
  </si>
  <si>
    <t>REVESTIMENTOS TETO</t>
  </si>
  <si>
    <t>90407</t>
  </si>
  <si>
    <t>MASSA ÚNICA, PARA RECEBIMENTO DE PINTURA, EM ARGAMASSA TRAÇO 1:2:8, PREPARO MANUAL, APLICADA MANUALMENTE EM TETO, ESPESSURA DE 20MM, COM EXECUÇÃO DE TALISCAS. AF_03/2015</t>
  </si>
  <si>
    <t>4.2.</t>
  </si>
  <si>
    <t>REVESTIMENTOS PAREDE</t>
  </si>
  <si>
    <t>87775</t>
  </si>
  <si>
    <t>EMBOÇO OU MASSA ÚNICA EM ARGAMASSA TRAÇO 1:2:8, PREPARO MECÂNICO COM BETONEIRA 400 L, APLICADA MANUALMENTE EM PANOS DE FACHADA COM PRESENÇA DE VÃOS, ESPESSURA DE 25 MM. AF_06/2014</t>
  </si>
  <si>
    <t>REV-AZU-010</t>
  </si>
  <si>
    <t>REVESTIMENTO COM AZULEJO BRANCO (15X15CM), JUNTA A PRUMO, ASSENTAMENTO COM ARGAMASSA INDUSTRIALIZADA, INCLUSIVE REJUNTAMENTO</t>
  </si>
  <si>
    <t>4.3.</t>
  </si>
  <si>
    <t>REVESTIMENTOS PISO</t>
  </si>
  <si>
    <t>87620</t>
  </si>
  <si>
    <t>CONTRAPISO EM ARGAMASSA TRAÇO 1:4 (CIMENTO E AREIA), PREPARO MECÂNICO COM BETONEIRA 400 L, APLICADO EM ÁREAS SECAS SOBRE LAJE, ADERIDO, ESPESSURA 2CM. AF_06/2014</t>
  </si>
  <si>
    <t>95240</t>
  </si>
  <si>
    <t>LASTRO DE CONCRETO MAGRO, APLICADO EM PISOS OU RADIERS, ESPESSURA DE 3 CM. AF_07/2016</t>
  </si>
  <si>
    <t>87247</t>
  </si>
  <si>
    <t>REVESTIMENTO CERÂMICO PARA PISO COM PLACAS TIPO ESMALTADA EXTRA DE DIMENSÕES 35X35 CM APLICADA EM AMBIENTES DE ÁREA ENTRE 5 M2 E 10 M2. AF_06/2014</t>
  </si>
  <si>
    <t>88648</t>
  </si>
  <si>
    <t>RODAPÉ CERÂMICO DE 7CM DE ALTURA COM PLACAS TIPO ESMALTADA EXTRA  DE DIMENSÕES 35X35CM. AF_06/2014</t>
  </si>
  <si>
    <t>SOL-GRA-005</t>
  </si>
  <si>
    <t>SOLEIRA DE GRANITO CINZA ANDORINHA E = 2 CM</t>
  </si>
  <si>
    <t>PEI-GRA-010</t>
  </si>
  <si>
    <t>PEITORIL DE GRANITO CINZA ANDORINHA E = 3 CM</t>
  </si>
  <si>
    <t>94995</t>
  </si>
  <si>
    <t>EXECUÇÃO DE PASSEIO (CALÇADA) OU PISO DE CONCRETO COM CONCRETO MOLDADO IN LOCO, USINADO, ACABAMENTO CONVENCIONAL, ESPESSURA 8 CM, ARMADO. AF_07/2016</t>
  </si>
  <si>
    <t>5.</t>
  </si>
  <si>
    <t>HIDROSSANITÁRIO</t>
  </si>
  <si>
    <t>5.1.</t>
  </si>
  <si>
    <t>ÁGUA FRIA</t>
  </si>
  <si>
    <t>94703</t>
  </si>
  <si>
    <t>ADAPTADOR COM FLANGE E ANEL DE VEDAÇÃO, PVC, SOLDÁVEL, DN  25 MM X 3/4 , INSTALADO EM RESERVAÇÃO DE ÁGUA DE EDIFICAÇÃO QUE POSSUA RESERVATÓRIO DE FIBRA/FIBROCIMENTO   FORNECIMENTO E INSTALAÇÃO. AF_06/2016</t>
  </si>
  <si>
    <t>89373</t>
  </si>
  <si>
    <t>LUVA DE REDUÇÃO, PVC, SOLDÁVEL, DN 25MM X 20MM, INSTALADO EM RAMAL OU SUB-RAMAL DE ÁGUA - FORNECIMENTO E INSTALAÇÃO. AF_12/2014</t>
  </si>
  <si>
    <t>89356</t>
  </si>
  <si>
    <t>TUBO, PVC, SOLDÁVEL, DN 25MM, INSTALADO EM RAMAL OU SUB-RAMAL DE ÁGUA - FORNECIMENTO E INSTALAÇÃO. AF_12/2014</t>
  </si>
  <si>
    <t>89362</t>
  </si>
  <si>
    <t>JOELHO 90 GRAUS, PVC, SOLDÁVEL, DN 25MM, INSTALADO EM RAMAL OU SUB-RAMAL DE ÁGUA - FORNECIMENTO E INSTALAÇÃO. AF_12/2014</t>
  </si>
  <si>
    <t>89366</t>
  </si>
  <si>
    <t>JOELHO 90 GRAUS COM BUCHA DE LATÃO, PVC, SOLDÁVEL, DN 25MM, X 3/4 INSTALADO EM RAMAL OU SUB-RAMAL DE ÁGUA - FORNECIMENTO E INSTALAÇÃO. AF_12/2014</t>
  </si>
  <si>
    <t>89363</t>
  </si>
  <si>
    <t>JOELHO 45 GRAUS, PVC, SOLDÁVEL, DN 25MM, INSTALADO EM RAMAL OU SUB-RAMAL DE ÁGUA - FORNECIMENTO E INSTALAÇÃO. AF_12/2014</t>
  </si>
  <si>
    <t>89395</t>
  </si>
  <si>
    <t>TE, PVC, SOLDÁVEL, DN 25MM, INSTALADO EM RAMAL OU SUB-RAMAL DE ÁGUA - FORNECIMENTO E INSTALAÇÃO. AF_12/2014</t>
  </si>
  <si>
    <t>89985</t>
  </si>
  <si>
    <t>REGISTRO DE PRESSÃO BRUTO, LATÃO, ROSCÁVEL, 3/4", COM ACABAMENTO E CANOPLA CROMADOS. FORNECIDO E INSTALADO EM RAMAL DE ÁGUA. AF_12/2014</t>
  </si>
  <si>
    <t>89353</t>
  </si>
  <si>
    <t>REGISTRO DE GAVETA BRUTO, LATÃO, ROSCÁVEL, 3/4", FORNECIDO E INSTALADO EM RAMAL DE ÁGUA. AF_12/2014</t>
  </si>
  <si>
    <t>94795</t>
  </si>
  <si>
    <t>TORNEIRA DE BÓIA REAL, ROSCÁVEL, 1/2", FORNECIDA E INSTALADA EM RESERVAÇÃO DE ÁGUA. AF_06/2016</t>
  </si>
  <si>
    <t>40729</t>
  </si>
  <si>
    <t>VALVULA DESCARGA 1.1/2" COM REGISTRO, ACABAMENTO EM METAL CROMADO - FORNECIMENTO E INSTALACAO</t>
  </si>
  <si>
    <t>5.2.</t>
  </si>
  <si>
    <t>ESGOTO</t>
  </si>
  <si>
    <t>89711</t>
  </si>
  <si>
    <t>TUBO PVC, SERIE NORMAL, ESGOTO PREDIAL, DN 40 MM, FORNECIDO E INSTALADO EM RAMAL DE DESCARGA OU RAMAL DE ESGOTO SANITÁRIO. AF_12/2014</t>
  </si>
  <si>
    <t>89712</t>
  </si>
  <si>
    <t>TUBO PVC, SERIE NORMAL, ESGOTO PREDIAL, DN 50 MM, FORNECIDO E INSTALADO EM RAMAL DE DESCARGA OU RAMAL DE ESGOTO SANITÁRIO. AF_12/2014</t>
  </si>
  <si>
    <t>89713</t>
  </si>
  <si>
    <t>TUBO PVC, SERIE NORMAL, ESGOTO PREDIAL, DN 75 MM, FORNECIDO E INSTALADO EM RAMAL DE DESCARGA OU RAMAL DE ESGOTO SANITÁRIO. AF_12/2014</t>
  </si>
  <si>
    <t>89714</t>
  </si>
  <si>
    <t>TUBO PVC, SERIE NORMAL, ESGOTO PREDIAL, DN 100 MM, FORNECIDO E INSTALADO EM RAMAL DE DESCARGA OU RAMAL DE ESGOTO SANITÁRIO. AF_12/2014</t>
  </si>
  <si>
    <t>HID-SIF-006</t>
  </si>
  <si>
    <t>CAIXA SIFONADA EM PVC COM GRELHA REDONDA 150 X 150 X 50 MM</t>
  </si>
  <si>
    <t>89707</t>
  </si>
  <si>
    <t>CAIXA SIFONADA, PVC, DN 100 X 100 X 50 MM, JUNTA ELÁSTICA, FORNECIDA E INSTALADA EM RAMAL DE DESCARGA OU EM RAMAL DE ESGOTO SANITÁRIO. AF_12/2014</t>
  </si>
  <si>
    <t>98105</t>
  </si>
  <si>
    <t>CAIXA DE GORDURA DUPLA (CAPACIDADE: 126 L), RETANGULAR, EM ALVENARIA COM TIJOLOS CERÂMICOS MACIÇOS, DIMENSÕES INTERNAS = 0,4X0,7 M, ALTURA INTERNA = 0,8 M. AF_05/2018</t>
  </si>
  <si>
    <t>HID-TUB-360</t>
  </si>
  <si>
    <t xml:space="preserve">FORNECIMENTO E ASSENTAMENTO DE TUBO PVC RÍGIDO ROSCÁVEL, ÁGUA FRIA, DN 1/2" (20 MM), INCLUSIVE CONEXÕES </t>
  </si>
  <si>
    <t>5.3.</t>
  </si>
  <si>
    <t>DRENO - AR-CONDICIONADO</t>
  </si>
  <si>
    <t>89865</t>
  </si>
  <si>
    <t>TUBO, PVC, SOLDÁVEL, DN 25MM, INSTALADO EM DRENO DE AR-CONDICIONADO - FORNECIMENTO E INSTALAÇÃO. AF_12/2014</t>
  </si>
  <si>
    <t>89866</t>
  </si>
  <si>
    <t>JOELHO 90 GRAUS, PVC, SOLDÁVEL, DN 25MM, INSTALADO EM DRENO DE AR-CONDICIONADO - FORNECIMENTO E INSTALAÇÃO. AF_12/2014</t>
  </si>
  <si>
    <t>5.4.</t>
  </si>
  <si>
    <t>LOUÇAS E ACESSÓRIOS</t>
  </si>
  <si>
    <t>86888</t>
  </si>
  <si>
    <t>VASO SANITÁRIO SIFONADO COM CAIXA ACOPLADA LOUÇA BRANCA - FORNECIMENTO E INSTALAÇÃO. AF_12/2013</t>
  </si>
  <si>
    <t>9535</t>
  </si>
  <si>
    <t>CHUVEIRO ELETRICO COMUM CORPO PLASTICO TIPO DUCHA, FORNECIMENTO E INSTALACAO</t>
  </si>
  <si>
    <t>MET-DUC-005</t>
  </si>
  <si>
    <t>DUCHA HIGIÊNICA COM REGISTRO PARA CONTROLE DE FLUXO DE ÁGUA 1/2"</t>
  </si>
  <si>
    <t>LOU-VAS-035</t>
  </si>
  <si>
    <t>BACIA SANITÁRIA (VASO) DE LOUÇA CONVENCIONAL, ACESSÍVEL (PCR/PMR), COR BRANCA, COM INSTALAÇÃO DE SÓCULO NA BASE DA BACIA ACOMPANHANDO A PROJEÇÃO DA BASE, NÃO ULTRAPASSANDO ALTURA DE 5CM, ALTURA MÁXIMA DE 46CM (BACIA+ASSENTO), INCLUSIVE ACESSÓRIOS DE FIXAÇÃO/VEDAÇÃO, VÁLVULA DE DESCARGA METÁLICA COM ACIONAMENTO DUPLO, TUBO DE LIGAÇÃO DE LATÃO COM CANOPLA, FORNECIMENTO, INSTALAÇÃO E REJUNTAMENTO</t>
  </si>
  <si>
    <t>86889</t>
  </si>
  <si>
    <t>BANCADA DE GRANITO CINZA POLIDO PARA PIA DE COZINHA 1,50 X 0,60 M - FORNECIMENTO E INSTALAÇÃO. AF_12/2013</t>
  </si>
  <si>
    <t>86936</t>
  </si>
  <si>
    <t>CUBA DE EMBUTIR DE AÇO INOXIDÁVEL MÉDIA, INCLUSO VÁLVULA TIPO AMERICANA E SIFÃO TIPO GARRAFA EM METAL CROMADO - FORNECIMENTO E INSTALAÇÃO. AF_12/2013</t>
  </si>
  <si>
    <t>86909</t>
  </si>
  <si>
    <t>TORNEIRA CROMADA TUBO MÓVEL, DE MESA, 1/2" OU 3/4", PARA PIA DE COZINHA, PADRÃO ALTO - FORNECIMENTO E INSTALAÇÃO. AF_12/2013</t>
  </si>
  <si>
    <t>SEE-ARM-015</t>
  </si>
  <si>
    <t>ARMÁRIO SOB BANCADA LABORATÓRIO (0,52X0,71X7,05)+(0,52X0,71X3,05) EM ESTRUTURA DE MADEIRA E PORTAS EM COMPENSADO 20 MM, REVESTIDO EM LAMINADO MELAMÍNICO NAS DUAS FACES, CONFORME DETALHES PROJETO PADRÃO DEER-MG</t>
  </si>
  <si>
    <t>CJ</t>
  </si>
  <si>
    <t>86920</t>
  </si>
  <si>
    <t>TANQUE DE LOUÇA BRANCA COM COLUNA, 30L OU EQUIVALENTE, INCLUSO SIFÃO FLEXÍVEL EM PVC, VÁLVULA PLÁSTICA E TORNEIRA DE METAL CROMADO PADRÃO POPULAR - FORNECIMENTO E INSTALAÇÃO. AF_12/2013</t>
  </si>
  <si>
    <t>86903</t>
  </si>
  <si>
    <t>LAVATÓRIO LOUÇA BRANCA COM COLUNA, 45 X 55CM OU EQUIVALENTE, PADRÃO MÉDIO - FORNECIMENTO E INSTALAÇÃO. AF_12/2013</t>
  </si>
  <si>
    <t>86883</t>
  </si>
  <si>
    <t>SIFÃO DO TIPO FLEXÍVEL EM PVC 1 X 1.1/2 - FORNECIMENTO E INSTALAÇÃO. AF_12/2013</t>
  </si>
  <si>
    <t>MET-TOR-030</t>
  </si>
  <si>
    <t>TORNEIRA METÁLICA PARA LAVATÓRIO, FECHAMENTO AUTOMÁTICO, ACABAMENTO CROMADO, COM AREJADOR, APLICAÇÃO DE MESA, INCLUSIVE ENGATE FLEXÍVEL METÁLICO, FORNECIMENTO E INSTALAÇÃO</t>
  </si>
  <si>
    <t>86904</t>
  </si>
  <si>
    <t>LAVATÓRIO LOUÇA BRANCA SUSPENSO, 29,5 X 39CM OU EQUIVALENTE, PADRÃO POPULAR - FORNECIMENTO E INSTALAÇÃO. AF_12/2013</t>
  </si>
  <si>
    <t>MET-SIF-005</t>
  </si>
  <si>
    <t>INSTALAÇÃO DE SIFÃO DE METAL PARA LAVATÓRIO, TIPO COPO COM ACABAMENTO CROMADO, DIÂMETRO (1"X1.1/2"), INCLUSIVE FORNECIMENTO</t>
  </si>
  <si>
    <t>86938</t>
  </si>
  <si>
    <t>CUBA DE EMBUTIR OVAL EM LOUÇA BRANCA, 35 X 50CM OU EQUIVALENTE, INCLUSO VÁLVULA E SIFÃO TIPO GARRAFA EM METAL CROMADO - FORNECIMENTO E INSTALAÇÃO. AF_12/2013</t>
  </si>
  <si>
    <t>BAN-GRA-005</t>
  </si>
  <si>
    <t>BANCADA EM GRANITO CINZA ANDORINHA E = 3 CM, APOIADA EM CONSOLE DE METALON 20 X 30 MM</t>
  </si>
  <si>
    <t>ACE-ASS-005</t>
  </si>
  <si>
    <t>ASSENTO BRANCO PARA VASO</t>
  </si>
  <si>
    <t>ACE-ASS-015</t>
  </si>
  <si>
    <t>ASSENTO PARA VASO PNE (NBR 9050)</t>
  </si>
  <si>
    <t>ACE-BAR-005</t>
  </si>
  <si>
    <t>BARRA DE APOIO EM AÇO INOX PARA P.N.E. L = 80 CM (LAVATÓRIO)</t>
  </si>
  <si>
    <t>ACE-BAR-010</t>
  </si>
  <si>
    <t>BARRA DE APOIO EM AÇO INOX PARA P.N.E. L = 100 CM (PAREDE)</t>
  </si>
  <si>
    <t>ACE-BAR-030</t>
  </si>
  <si>
    <t>BARRA DE APOIO HORIZONTAL E VERTICAL EM AÇO INOX D = 1 1/4" , L = 135 CM, PARA P.N.E. (CHUVEIRO), INCLUSIVE FIXAÇÃO</t>
  </si>
  <si>
    <t>ACE-BAN-010</t>
  </si>
  <si>
    <t>BANCO ARTICULADO EM AÇO INOX COM CANTOS ARREDONDADOS, PROFUNDIDADE MÍNIMA DE 0,45 M E COMPRIMENTO MÍNIMO DE 0,70 M, CONFORME NBR 9050</t>
  </si>
  <si>
    <t>6.</t>
  </si>
  <si>
    <t>INSTALAÇÕES ELÉTRICAS</t>
  </si>
  <si>
    <t>6.1.</t>
  </si>
  <si>
    <t>PONTOS E CIRCUITOS</t>
  </si>
  <si>
    <t>74131/007</t>
  </si>
  <si>
    <t>QUADRO DE DISTRIBUICAO DE ENERGIA DE EMBUTIR, EM CHAPA METALICA, PARA 40 DISJUNTORES TERMOMAGNETICOS MONOPOLARES, COM BARRAMENTO TRIFASICO E NEUTRO, FORNECIMENTO E INSTALACAO</t>
  </si>
  <si>
    <t>74130/001</t>
  </si>
  <si>
    <t>DISJUNTOR TERMOMAGNETICO MONOPOLAR PADRAO NEMA (AMERICANO) 10 A 30A 240V, FORNECIMENTO E INSTALACAO</t>
  </si>
  <si>
    <t>74130/003</t>
  </si>
  <si>
    <t>DISJUNTOR TERMOMAGNETICO BIPOLAR PADRAO NEMA (AMERICANO) 10 A 50A 240V, FORNECIMENTO E INSTALACAO</t>
  </si>
  <si>
    <t>74130/005</t>
  </si>
  <si>
    <t>DISJUNTOR TERMOMAGNETICO TRIPOLAR PADRAO NEMA (AMERICANO) 60 A 100A 240V, FORNECIMENTO E INSTALACAO</t>
  </si>
  <si>
    <t>91856</t>
  </si>
  <si>
    <t>ELETRODUTO FLEXÍVEL CORRUGADO, PVC, DN 32 MM (1"), PARA CIRCUITOS TERMINAIS, INSTALADO EM PAREDE - FORNECIMENTO E INSTALAÇÃO. AF_12/2015</t>
  </si>
  <si>
    <t>93128</t>
  </si>
  <si>
    <t>PONTO DE ILUMINAÇÃO RESIDENCIAL INCLUINDO INTERRUPTOR SIMPLES, CAIXA ELÉTRICA, ELETRODUTO, CABO, RASGO, QUEBRA E CHUMBAMENTO (EXCLUINDO LUMINÁRIA E LÂMPADA). AF_01/2016</t>
  </si>
  <si>
    <t>73953/004</t>
  </si>
  <si>
    <t>LUMINÁRIAS TIPO CALHA, DE SOBREPOR, COM REATORES DE PARTIDA RÁPIDA E LÂMPADAS FLUORESCENTES 2X2X18W, COMPLETAS, FORNECIMENTO E INSTALAÇÃO</t>
  </si>
  <si>
    <t>97590</t>
  </si>
  <si>
    <t>LUMINÁRIA TIPO PLAFON REDONDO COM VIDRO FOSCO, DE SOBREPOR, COM 1 LÂMPADA DE 15 W - FORNECIMENTO E INSTALAÇÃO. AF_11/2017</t>
  </si>
  <si>
    <t>91953</t>
  </si>
  <si>
    <t>INTERRUPTOR SIMPLES (1 MÓDULO), 10A/250V, INCLUINDO SUPORTE E PLACA - FORNECIMENTO E INSTALAÇÃO. AF_12/2015</t>
  </si>
  <si>
    <t>91961</t>
  </si>
  <si>
    <t>INTERRUPTOR PARALELO (2 MÓDULOS), 10A/250V, INCLUINDO SUPORTE E PLACA - FORNECIMENTO E INSTALAÇÃO. AF_12/2015</t>
  </si>
  <si>
    <t>91955</t>
  </si>
  <si>
    <t>INTERRUPTOR PARALELO (1 MÓDULO), 10A/250V, INCLUINDO SUPORTE E PLACA - FORNECIMENTO E INSTALAÇÃO. AF_12/2015</t>
  </si>
  <si>
    <t>93141</t>
  </si>
  <si>
    <t>PONTO DE TOMADA RESIDENCIAL INCLUINDO TOMADA 10A/250V, CAIXA ELÉTRICA, ELETRODUTO, CABO, RASGO, QUEBRA E CHUMBAMENTO. AF_01/2016</t>
  </si>
  <si>
    <t>91924</t>
  </si>
  <si>
    <t>CABO DE COBRE FLEXÍVEL ISOLADO, 1,5 MM², ANTI-CHAMA 450/750 V, PARA CIRCUITOS TERMINAIS - FORNECIMENTO E INSTALAÇÃO. AF_12/2015</t>
  </si>
  <si>
    <t>91926</t>
  </si>
  <si>
    <t>CABO DE COBRE FLEXÍVEL ISOLADO, 2,5 MM², ANTI-CHAMA 450/750 V, PARA CIRCUITOS TERMINAIS - FORNECIMENTO E INSTALAÇÃO. AF_12/2015</t>
  </si>
  <si>
    <t>91928</t>
  </si>
  <si>
    <t>CABO DE COBRE FLEXÍVEL ISOLADO, 4 MM², ANTI-CHAMA 450/750 V, PARA CIRCUITOS TERMINAIS - FORNECIMENTO E INSTALAÇÃO. AF_12/2015</t>
  </si>
  <si>
    <t>91930</t>
  </si>
  <si>
    <t>CABO DE COBRE FLEXÍVEL ISOLADO, 6 MM², ANTI-CHAMA 450/750 V, PARA CIRCUITOS TERMINAIS - FORNECIMENTO E INSTALAÇÃO. AF_12/2015</t>
  </si>
  <si>
    <t>91934</t>
  </si>
  <si>
    <t>CABO DE COBRE FLEXÍVEL ISOLADO, 16 MM², ANTI-CHAMA 450/750 V, PARA CIRCUITOS TERMINAIS - FORNECIMENTO E INSTALAÇÃO. AF_12/2015</t>
  </si>
  <si>
    <t>6.2.</t>
  </si>
  <si>
    <t>REDE DE TELEFONE</t>
  </si>
  <si>
    <t>ELE-CXS-125</t>
  </si>
  <si>
    <t>CAIXA SUBTERRÂNEA DE ENTRADA TELEFÔNICA TIPO R1, 60 X 35 X 50 CM</t>
  </si>
  <si>
    <t>83370</t>
  </si>
  <si>
    <t>QUADRO DE DISTRIBUICAO PARA TELEFONE N.3, 40X40X12CM EM CHAPA METALICA, DE EMBUTIR, SEM ACESSORIOS, PADRAO TELEBRAS, FORNECIMENTO E INSTALACAO</t>
  </si>
  <si>
    <t>INST-TEL-005</t>
  </si>
  <si>
    <t>PONTO DE TELEFONE, INCLUINDO ELETRODUTO DE PVC RÍGIDO E CAIXA COM ESPELHO</t>
  </si>
  <si>
    <t>6.3.</t>
  </si>
  <si>
    <t>REDE DE DADOS</t>
  </si>
  <si>
    <t>CAB-TOM-020</t>
  </si>
  <si>
    <t>TOMADA DUPLA PARA LÓGICA RJ45, 4"X4", EMBUTIR, COMPLETA</t>
  </si>
  <si>
    <t>CAB-CER-010</t>
  </si>
  <si>
    <t>CERTIFICAÇÃO DE GARANTIA DE TRANSMISSÃO DE CABOS LÓGICOS CAT. 5/6</t>
  </si>
  <si>
    <t>6.4.</t>
  </si>
  <si>
    <t>ELETRICO - AR-CONDICIONADO</t>
  </si>
  <si>
    <t>93143</t>
  </si>
  <si>
    <t>PONTO DE TOMADA RESIDENCIAL INCLUINDO TOMADA 20A/250V, CAIXA ELÉTRICA, ELETRODUTO, CABO, RASGO, QUEBRA E CHUMBAMENTO. AF_01/2016</t>
  </si>
  <si>
    <t>ELE-DIS-060</t>
  </si>
  <si>
    <t>DISJUNTOR BIPOLAR TERMOMAGNÉTICO 5KA, DE 10A</t>
  </si>
  <si>
    <t>ELE-DIS-062</t>
  </si>
  <si>
    <t>DISJUNTOR BIPOLAR TERMOMAGNÉTICO 5KA, DE 16A</t>
  </si>
  <si>
    <t>7.</t>
  </si>
  <si>
    <t>URBANIZAÇÃO</t>
  </si>
  <si>
    <t>7.1.</t>
  </si>
  <si>
    <t>MURO DE FECHAMENTO</t>
  </si>
  <si>
    <t>SEE-EST-005</t>
  </si>
  <si>
    <t>PILAR EM CONCRETO APARENTE 20 MPA, INCLUSIVE ARMAÇÃO, FORMA PLASTIFICADA E DESFORMA</t>
  </si>
  <si>
    <t>M3</t>
  </si>
  <si>
    <t>SEE-EST-045</t>
  </si>
  <si>
    <t>VIGA DE 0,21 A 0,35 M DE LARGURA EM CONCRETO 20MPA, APARENTE, ARMAÇÃO, FORMA PLASTIFICADA, ESCORAMENTO E DESFORMA</t>
  </si>
  <si>
    <t>MUR-BLO-015</t>
  </si>
  <si>
    <t>MURO DIVISÓRIO BLOCO DE CONCRETO REVESTIDO E = 15 CM, H = 2,20 M, INCLUSIVE SAPATA DE CONCRETO ARMADO FCK = 15 MPA, 50 X 55 CM</t>
  </si>
  <si>
    <t>87900</t>
  </si>
  <si>
    <t>CHAPISCO APLICADO EM ALVENARIA (COM PRESENÇA DE VÃOS) E ESTRUTURAS DE CONCRETO DE FACHADA, COM ROLO PARA TEXTURA ACRÍLICA.  ARGAMASSA TRAÇO 1:4 E EMULSÃO POLIMÉRICA (ADESIVO) COM PREPARO EM BETONEIRA 400L. AF_06/2014</t>
  </si>
  <si>
    <t>87794</t>
  </si>
  <si>
    <t>EMBOÇO OU MASSA ÚNICA EM ARGAMASSA TRAÇO 1:2:8, PREPARO MANUAL, APLICADA MANUALMENTE EM PANOS CEGOS DE FACHADA (SEM PRESENÇA DE VÃOS), ESPESSURA DE 25 MM. AF_06/2014</t>
  </si>
  <si>
    <t>7.2.</t>
  </si>
  <si>
    <t>CALÇADA E ACESSO</t>
  </si>
  <si>
    <t>URB-MFC-005</t>
  </si>
  <si>
    <t>MEIO-FIO DE CONCRETO PRÉ-MOLDADO TIPO A - (12 X 16,7 X 35) CM, INCLUSIVE ESCAVAÇÃO E REATERRO</t>
  </si>
  <si>
    <t>94993</t>
  </si>
  <si>
    <t>EXECUÇÃO DE PASSEIO (CALÇADA) OU PISO DE CONCRETO COM CONCRETO MOLDADO IN LOCO, USINADO, ACABAMENTO CONVENCIONAL, ESPESSURA 6 CM, ARMADO. AF_07/2016</t>
  </si>
  <si>
    <t>7.3.</t>
  </si>
  <si>
    <t>SERRALHERIA</t>
  </si>
  <si>
    <t>SER-POR-070</t>
  </si>
  <si>
    <t>PORTÃO EM PERFIL E CHAPA METÁLICA COLOCADO COM CADEADO</t>
  </si>
  <si>
    <t>74073/001</t>
  </si>
  <si>
    <t>ALCAPAO EM FERRO 60X60CM, INCLUSO FERRAGENS</t>
  </si>
  <si>
    <t>SER-GRA-005</t>
  </si>
  <si>
    <t>FORNECIMENTO E ASSENTAMENTO DE GRADE FIXA DE FERRO, PARA PROTEÇÃO DE JANELAS</t>
  </si>
  <si>
    <t>SER-POR-055</t>
  </si>
  <si>
    <t>PORTÃO DE GRADE COLOCADO COM CADEADO</t>
  </si>
  <si>
    <t>MUR-CON-010</t>
  </si>
  <si>
    <t>CONCERTINA CLIPADA MODELO ESPIRAL HELICOIDAL DUPLA D = 610 MM</t>
  </si>
  <si>
    <t>8.</t>
  </si>
  <si>
    <t>PROTEÇÃO E COMBATE AO INCENDIO E PÂNICO</t>
  </si>
  <si>
    <t>8.1.</t>
  </si>
  <si>
    <t>PCIP</t>
  </si>
  <si>
    <t>INC-EXT-016</t>
  </si>
  <si>
    <t>EXTINTOR DE INCÊNDIO TIPO PÓ QUÍMICO 2-A:20-B:C, CAPACIDADE 6 KG</t>
  </si>
  <si>
    <t>INC-LUM-005</t>
  </si>
  <si>
    <t>LUMINÁRIA DE EMERGÊNCIA AUTÔNOMA IE-16 COM LÂMPADA DE 8 W</t>
  </si>
  <si>
    <t>INC-PLA-035</t>
  </si>
  <si>
    <t>PLACA FOTOLUMINESCENTE "S12" - 380 X 190 MM (SAÍDA)</t>
  </si>
  <si>
    <t>INC-PLA-005</t>
  </si>
  <si>
    <t>PLACA FOTOLUMINESCENTE "E5" - 300 X 300 MM</t>
  </si>
  <si>
    <t>INC-PLA-015</t>
  </si>
  <si>
    <t>PLACA FOTOLUMINESCENTE "S1" OU "S2"- 380 X 190 MM (SAÍDA - DIREITA)</t>
  </si>
  <si>
    <t>9.</t>
  </si>
  <si>
    <t>SISTEMA DE PROTEÇÃO A DESCARGAS ATMOSFÉRICAS</t>
  </si>
  <si>
    <t>9.1.</t>
  </si>
  <si>
    <t>SPDA</t>
  </si>
  <si>
    <t>ELE-ATE-015</t>
  </si>
  <si>
    <t>CAIXA PRÉ MOLDADA PARA ATERRAMENTO COM TAMPA DE CONCRETO 25 X 25 X 50 CM, INCLUSIVE ESCAVAÇÃO E BOTA FORA</t>
  </si>
  <si>
    <t>SPDA-CXS-005</t>
  </si>
  <si>
    <t>CAIXA DE EQUALIZAÇÃO DE EMBUTIR COM SAIDAS NAS PARTES SUPERIOR E INFERIOR PARA ELETRODUTO DE 25MM (1"), 20 X 20 X 14 MM, COM NOVE TERMINAIS</t>
  </si>
  <si>
    <t>SPDA-HST-005</t>
  </si>
  <si>
    <t>HASTE PARA ATERRAMENTO, ALTA CAMADA, 3/4" X 3M</t>
  </si>
  <si>
    <t>SPDA-TER-016</t>
  </si>
  <si>
    <t>TERMINAL A COMPRESSAO EM COBRE ESTANHADO 1 FURO PARA CABO 16 MM2</t>
  </si>
  <si>
    <t>SPDA-CAB-015</t>
  </si>
  <si>
    <t>CABO DE COBRE NÚ # 16 MM2 - 7 FIOS X 1,70 MM, NÃO ENTERRADO, INCLUSIVE SUPORTE E ISOLADOR</t>
  </si>
  <si>
    <t>SPDA-PRO-005</t>
  </si>
  <si>
    <t>PROTEÇÃO DA CORDOALHA DO PÁRA-RAIO COM TUBO DE PVC RÍGIDO, Ø 50 MM (2"), COMPRIMENTO 3,00 M</t>
  </si>
  <si>
    <t>HID-TUB-100</t>
  </si>
  <si>
    <t>FORNECIMENTO E ASSENTAMENTO DE TUBO DE AÇO GALVANIZADO COM COSTURA , INCLUSIVE CONEXÕES E SUPORTES, D = 3/4"</t>
  </si>
  <si>
    <t>SPDA-TER-010</t>
  </si>
  <si>
    <t>TERMINAL AÉREO H = 25 CM, D = 3/8"</t>
  </si>
  <si>
    <t>SPDA-TER-045</t>
  </si>
  <si>
    <t>TERMINAL A COMPRESSAO EM COBRE ESTANHADO 2 FUROS PARA CABO 35 MM2</t>
  </si>
  <si>
    <t>SPDA-TER-050</t>
  </si>
  <si>
    <t>TERMINAL A COMPRESSAO EM COBRE ESTANHADO 2 FUROS PARA CABO 50 MM2</t>
  </si>
  <si>
    <t>SPDA-SOL-010</t>
  </si>
  <si>
    <t>SOLDA EXOTÉRMICA CARTUCHO N° 90</t>
  </si>
  <si>
    <t>SPDA-SOL-015</t>
  </si>
  <si>
    <t>SOLDA EXOTÉRMICA ALICATE Z-201</t>
  </si>
  <si>
    <t>10.</t>
  </si>
  <si>
    <t>PINTURA</t>
  </si>
  <si>
    <t>10.1.</t>
  </si>
  <si>
    <t>PINTURA PAREDES</t>
  </si>
  <si>
    <t>88497</t>
  </si>
  <si>
    <t>APLICAÇÃO E LIXAMENTO DE MASSA LÁTEX EM PAREDES, DUAS DEMÃOS. AF_06/2014</t>
  </si>
  <si>
    <t>88489</t>
  </si>
  <si>
    <t>APLICAÇÃO MANUAL DE PINTURA COM TINTA LÁTEX ACRÍLICA EM PAREDES, DUAS DEMÃOS. AF_06/2014</t>
  </si>
  <si>
    <t>10.2.</t>
  </si>
  <si>
    <t>PINTURA TETO</t>
  </si>
  <si>
    <t>88494</t>
  </si>
  <si>
    <t>APLICAÇÃO E LIXAMENTO DE MASSA LÁTEX EM TETO, UMA DEMÃO. AF_06/2014</t>
  </si>
  <si>
    <t>88486</t>
  </si>
  <si>
    <t>APLICAÇÃO MANUAL DE PINTURA COM TINTA LÁTEX PVA EM TETO, DUAS DEMÃOS. AF_06/2014</t>
  </si>
  <si>
    <t>10.3.</t>
  </si>
  <si>
    <t>PINTURA PORTAS DE MADEIRA</t>
  </si>
  <si>
    <t>84657</t>
  </si>
  <si>
    <t>FUNDO SINTETICO NIVELADOR BRANCO</t>
  </si>
  <si>
    <t>84659</t>
  </si>
  <si>
    <t>PINTURA ESMALTE FOSCO EM MADEIRA, DUAS DEMAOS</t>
  </si>
  <si>
    <t>10.4.</t>
  </si>
  <si>
    <t>PINTURA FERRAGENS</t>
  </si>
  <si>
    <t>74145/001</t>
  </si>
  <si>
    <t>PINTURA ESMALTE FOSCO, DUAS DEMAOS, SOBRE SUPERFICIE METALICA, INCLUSO UMA DEMAO DE FUNDO ANTICORROSIVO. UTILIZACAO DE REVOLVER ( AR-COMPRIMIDO).</t>
  </si>
  <si>
    <t>10.5.</t>
  </si>
  <si>
    <t>PINTURA MURO FECHAMENTO</t>
  </si>
  <si>
    <t>11.</t>
  </si>
  <si>
    <t>SERVIÇOS FINAIS</t>
  </si>
  <si>
    <t>11.1.</t>
  </si>
  <si>
    <t>INSTALAÇÕES FINAIS</t>
  </si>
  <si>
    <t>VID-ESP-005</t>
  </si>
  <si>
    <t>ESPELHO (60 X 90) CM, E = 4 MM, COLOCADO COM PARAFUSO FINESSON</t>
  </si>
  <si>
    <t>ACE-PAP-025</t>
  </si>
  <si>
    <t>PAPELEIRA PLASTICA TIPO DISPENSER PARA PAPEL HIGIENICO ROLAO</t>
  </si>
  <si>
    <t>ACE-SAB-025</t>
  </si>
  <si>
    <t>SABONETEIRA PLASTICA TIPO DISPENSER PARA SABONETE LIQUIDO COM RESERVATORIO 800 ML</t>
  </si>
  <si>
    <t>ACE-PAP-020</t>
  </si>
  <si>
    <t>DISPENSER EM PLÁSTICO PARA PAPEL TOALHA 2 OU 3 FOLHAS</t>
  </si>
  <si>
    <t>85180</t>
  </si>
  <si>
    <t>PLANTIO DE GRAMA ESMERALDA EM ROLO</t>
  </si>
  <si>
    <t>11.2.</t>
  </si>
  <si>
    <t>LIMPEZA FINAL DA OBRA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</si>
  <si>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</si>
  <si>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</si>
  <si>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</si>
  <si>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</si>
  <si>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Local</t>
  </si>
  <si>
    <t>Nome:</t>
  </si>
  <si>
    <t>Data</t>
  </si>
  <si>
    <t>Orçamento Base para Licitação</t>
  </si>
  <si>
    <t>1.1.1</t>
  </si>
  <si>
    <t>1.1.2</t>
  </si>
  <si>
    <t>1.1.3</t>
  </si>
  <si>
    <t>1.1.4</t>
  </si>
  <si>
    <t>2.1.1</t>
  </si>
  <si>
    <t>2.1.2</t>
  </si>
  <si>
    <t>2.1.3</t>
  </si>
  <si>
    <t>2.1.4</t>
  </si>
  <si>
    <t>2.1.5</t>
  </si>
  <si>
    <t>2.1.6</t>
  </si>
  <si>
    <t>2.1.7</t>
  </si>
  <si>
    <t>3.1.1</t>
  </si>
  <si>
    <t>3.1.2</t>
  </si>
  <si>
    <t>3.1.3</t>
  </si>
  <si>
    <t>3.2.1</t>
  </si>
  <si>
    <t>3.2.2</t>
  </si>
  <si>
    <t>3.2.3</t>
  </si>
  <si>
    <t>4.1.1</t>
  </si>
  <si>
    <t>4.2.1</t>
  </si>
  <si>
    <t>4.2.2</t>
  </si>
  <si>
    <t>4.3.1</t>
  </si>
  <si>
    <t>4.3.2</t>
  </si>
  <si>
    <t>4.3.3</t>
  </si>
  <si>
    <t>4.3.4</t>
  </si>
  <si>
    <t>4.3.5</t>
  </si>
  <si>
    <t>4.3.6</t>
  </si>
  <si>
    <t>4.3.7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</si>
  <si>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</si>
  <si>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</si>
  <si>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</si>
  <si>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</si>
  <si>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</si>
  <si>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</si>
  <si>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</si>
  <si>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</si>
  <si>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</si>
  <si>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</si>
  <si>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</si>
  <si>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</si>
  <si>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</si>
  <si>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</si>
  <si>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</si>
  <si>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</si>
  <si>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</si>
  <si>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</si>
  <si>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</si>
  <si>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5.3.1</t>
  </si>
  <si>
    <t>5.3.2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</si>
  <si>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</si>
  <si>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</si>
  <si>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</si>
  <si>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</si>
  <si>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</si>
  <si>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</si>
  <si>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</si>
  <si>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</si>
  <si>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</si>
  <si>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</si>
  <si>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5.4.11</t>
  </si>
  <si>
    <t>5.4.12</t>
  </si>
  <si>
    <t>5.4.13</t>
  </si>
  <si>
    <t>5.4.14</t>
  </si>
  <si>
    <t>5.4.15</t>
  </si>
  <si>
    <t>5.4.16</t>
  </si>
  <si>
    <t>5.4.17</t>
  </si>
  <si>
    <t>5.4.18</t>
  </si>
  <si>
    <t>5.4.19</t>
  </si>
  <si>
    <t>5.4.20</t>
  </si>
  <si>
    <t>5.4.21</t>
  </si>
  <si>
    <t>5.4.22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</si>
  <si>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</si>
  <si>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</si>
  <si>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</si>
  <si>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</si>
  <si>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</si>
  <si>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</si>
  <si>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</si>
  <si>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</si>
  <si>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</si>
  <si>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</si>
  <si>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</si>
  <si>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</si>
  <si>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</si>
  <si>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</si>
  <si>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</si>
  <si>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</si>
  <si>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</si>
  <si>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6.2.1</t>
  </si>
  <si>
    <t>6.2.2</t>
  </si>
  <si>
    <t>6.2.3</t>
  </si>
  <si>
    <t>6.3.1</t>
  </si>
  <si>
    <t>6.3.2</t>
  </si>
  <si>
    <t>6.4.1</t>
  </si>
  <si>
    <t>6.4.2</t>
  </si>
  <si>
    <t>6.4.3</t>
  </si>
  <si>
    <t>6.4.4</t>
  </si>
  <si>
    <t>7.1.1</t>
  </si>
  <si>
    <t>7.1.2</t>
  </si>
  <si>
    <t>7.1.3</t>
  </si>
  <si>
    <t>7.1.4</t>
  </si>
  <si>
    <t>7.1.5</t>
  </si>
  <si>
    <t>7.2.1</t>
  </si>
  <si>
    <t>7.2.2</t>
  </si>
  <si>
    <t>7.3.1</t>
  </si>
  <si>
    <t>7.3.2</t>
  </si>
  <si>
    <t>7.3.3</t>
  </si>
  <si>
    <t>7.3.4</t>
  </si>
  <si>
    <t>7.3.5</t>
  </si>
  <si>
    <t>7.3.6</t>
  </si>
  <si>
    <t>8.1.1</t>
  </si>
  <si>
    <t>8.1.2</t>
  </si>
  <si>
    <t>8.1.3</t>
  </si>
  <si>
    <t>8.1.4</t>
  </si>
  <si>
    <t>8.1.5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</si>
  <si>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</si>
  <si>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</si>
  <si>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</si>
  <si>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</si>
  <si>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</si>
  <si>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</si>
  <si>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</si>
  <si>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</si>
  <si>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</si>
  <si>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</si>
  <si>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</si>
  <si>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</si>
  <si>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10.1.1</t>
  </si>
  <si>
    <t>10.1.2</t>
  </si>
  <si>
    <t>10.2.1</t>
  </si>
  <si>
    <t>10.2.2</t>
  </si>
  <si>
    <t>10.3.1</t>
  </si>
  <si>
    <t>10.3.2</t>
  </si>
  <si>
    <t>10.4.1</t>
  </si>
  <si>
    <t>10.5.1</t>
  </si>
  <si>
    <t>10.5.2</t>
  </si>
  <si>
    <t>11.1.1</t>
  </si>
  <si>
    <t>11.1.2</t>
  </si>
  <si>
    <t>11.1.3</t>
  </si>
  <si>
    <t>11.1.4</t>
  </si>
  <si>
    <t>11.1.5</t>
  </si>
  <si>
    <t>11.2.1</t>
  </si>
  <si>
    <t>Valor (R$)</t>
  </si>
  <si>
    <t>Parcelas:</t>
  </si>
  <si>
    <t>% Período:</t>
  </si>
  <si>
    <t>EMPREENDIMENTO</t>
  </si>
  <si>
    <t>PLANILHA ORÇAMENTÁRIA</t>
  </si>
  <si>
    <t>CRONOGRAMA FÍSICO-FINANCEIRO</t>
  </si>
  <si>
    <t>Mês</t>
  </si>
  <si>
    <t>Valor:</t>
  </si>
  <si>
    <t>%</t>
  </si>
  <si>
    <t>TOTAL GERAL (R$)</t>
  </si>
  <si>
    <t>BDI</t>
  </si>
  <si>
    <t>ARQ. RODRIGO ROIG FAGIANI</t>
  </si>
  <si>
    <t>A48030-4</t>
  </si>
  <si>
    <t>CAU: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</si>
</sst>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\-??_-;_-@_-"/>
    <numFmt numFmtId="165" formatCode="General;General"/>
    <numFmt numFmtId="166" formatCode="_(* #,##0.00_);_(* \(#,##0.00\);_(* \-??_);_(@_)"/>
    <numFmt numFmtId="167" formatCode="_-&quot;R$ &quot;* #,##0.00_-;&quot;-R$ &quot;* #,##0.00_-;_-&quot;R$ &quot;* \-??_-;_-@_-"/>
    <numFmt numFmtId="168" formatCode="[$-F800]dddd\,\ mmmm\ dd\,\ yyyy"/>
    <numFmt numFmtId="169" formatCode="0\."/>
    <numFmt numFmtId="170" formatCode="_(\ #,##0.00_);_(&quot; (&quot;#,##0.00\);_(&quot; -&quot;??_);_(@_)"/>
    <numFmt numFmtId="171" formatCode="00"/>
    <numFmt numFmtId="172" formatCode="&quot;R$&quot;#,##0.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31"/>
        <bgColor indexed="42"/>
      </patternFill>
    </fill>
    <fill>
      <patternFill patternType="lightUp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55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51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8" fillId="3" borderId="1" applyNumberFormat="0" applyAlignment="0" applyProtection="0"/>
    <xf numFmtId="0" fontId="9" fillId="16" borderId="0" applyNumberFormat="0" applyBorder="0" applyAlignment="0" applyProtection="0"/>
    <xf numFmtId="167" fontId="1" fillId="0" borderId="0" applyFill="0" applyBorder="0" applyAlignment="0" applyProtection="0"/>
    <xf numFmtId="0" fontId="10" fillId="6" borderId="0" applyNumberFormat="0" applyBorder="0" applyAlignment="0" applyProtection="0"/>
    <xf numFmtId="0" fontId="1" fillId="0" borderId="0"/>
    <xf numFmtId="0" fontId="2" fillId="0" borderId="0"/>
    <xf numFmtId="0" fontId="11" fillId="0" borderId="0"/>
    <xf numFmtId="0" fontId="1" fillId="5" borderId="4" applyNumberFormat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11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9" applyNumberFormat="0" applyFill="0" applyAlignment="0" applyProtection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222">
    <xf numFmtId="0" fontId="0" fillId="0" borderId="0" xfId="0"/>
    <xf numFmtId="0" fontId="1" fillId="0" borderId="0" xfId="1"/>
    <xf numFmtId="0" fontId="21" fillId="0" borderId="0" xfId="36" applyFont="1" applyBorder="1" applyAlignment="1" applyProtection="1">
      <alignment horizontal="left" vertical="top"/>
    </xf>
    <xf numFmtId="165" fontId="1" fillId="0" borderId="0" xfId="34" applyNumberFormat="1" applyFont="1" applyFill="1" applyBorder="1" applyAlignment="1" applyProtection="1"/>
    <xf numFmtId="0" fontId="1" fillId="0" borderId="0" xfId="1" applyFont="1"/>
    <xf numFmtId="0" fontId="1" fillId="0" borderId="0" xfId="1" applyFont="1" applyBorder="1"/>
    <xf numFmtId="0" fontId="11" fillId="17" borderId="16" xfId="1" applyNumberFormat="1" applyFont="1" applyFill="1" applyBorder="1" applyAlignment="1" applyProtection="1">
      <alignment horizontal="center" vertical="center" wrapText="1"/>
      <protection locked="0"/>
    </xf>
    <xf numFmtId="49" fontId="1" fillId="17" borderId="18" xfId="1" applyNumberFormat="1" applyFont="1" applyFill="1" applyBorder="1" applyAlignment="1" applyProtection="1">
      <alignment horizontal="center" vertical="center" wrapText="1"/>
      <protection locked="0"/>
    </xf>
    <xf numFmtId="49" fontId="1" fillId="6" borderId="18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18" xfId="1" applyNumberFormat="1" applyFont="1" applyFill="1" applyBorder="1" applyAlignment="1" applyProtection="1">
      <alignment horizontal="left" vertical="center" wrapText="1"/>
      <protection locked="0"/>
    </xf>
    <xf numFmtId="0" fontId="1" fillId="6" borderId="18" xfId="1" applyNumberFormat="1" applyFont="1" applyFill="1" applyBorder="1" applyAlignment="1" applyProtection="1">
      <alignment horizontal="center" vertical="center" wrapText="1"/>
      <protection locked="0"/>
    </xf>
    <xf numFmtId="166" fontId="1" fillId="0" borderId="18" xfId="49" applyNumberFormat="1" applyFont="1" applyFill="1" applyBorder="1" applyAlignment="1" applyProtection="1">
      <alignment vertical="center" shrinkToFit="1"/>
    </xf>
    <xf numFmtId="166" fontId="1" fillId="6" borderId="18" xfId="49" applyFont="1" applyFill="1" applyBorder="1" applyAlignment="1" applyProtection="1">
      <alignment vertical="center" wrapText="1"/>
      <protection locked="0"/>
    </xf>
    <xf numFmtId="0" fontId="1" fillId="0" borderId="11" xfId="1" applyFont="1" applyBorder="1"/>
    <xf numFmtId="0" fontId="1" fillId="0" borderId="0" xfId="1" applyFill="1"/>
    <xf numFmtId="0" fontId="1" fillId="0" borderId="0" xfId="34" applyFont="1" applyBorder="1" applyAlignment="1" applyProtection="1">
      <alignment vertical="center"/>
    </xf>
    <xf numFmtId="0" fontId="22" fillId="0" borderId="0" xfId="1" applyFont="1" applyFill="1" applyBorder="1" applyAlignment="1" applyProtection="1">
      <alignment horizontal="left" wrapText="1"/>
    </xf>
    <xf numFmtId="0" fontId="11" fillId="17" borderId="23" xfId="1" applyNumberFormat="1" applyFont="1" applyFill="1" applyBorder="1" applyAlignment="1" applyProtection="1">
      <alignment horizontal="center" vertical="center" wrapText="1"/>
      <protection locked="0"/>
    </xf>
    <xf numFmtId="49" fontId="1" fillId="17" borderId="25" xfId="1" applyNumberFormat="1" applyFont="1" applyFill="1" applyBorder="1" applyAlignment="1" applyProtection="1">
      <alignment horizontal="center" vertical="center" wrapText="1"/>
      <protection locked="0"/>
    </xf>
    <xf numFmtId="49" fontId="1" fillId="6" borderId="2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25" xfId="1" applyNumberFormat="1" applyFont="1" applyFill="1" applyBorder="1" applyAlignment="1" applyProtection="1">
      <alignment horizontal="left" vertical="center" wrapText="1"/>
      <protection locked="0"/>
    </xf>
    <xf numFmtId="0" fontId="1" fillId="6" borderId="25" xfId="1" applyNumberFormat="1" applyFont="1" applyFill="1" applyBorder="1" applyAlignment="1" applyProtection="1">
      <alignment horizontal="center" vertical="center" wrapText="1"/>
      <protection locked="0"/>
    </xf>
    <xf numFmtId="166" fontId="1" fillId="0" borderId="25" xfId="49" applyNumberFormat="1" applyFont="1" applyFill="1" applyBorder="1" applyAlignment="1" applyProtection="1">
      <alignment vertical="center" shrinkToFit="1"/>
    </xf>
    <xf numFmtId="166" fontId="1" fillId="6" borderId="25" xfId="49" applyFont="1" applyFill="1" applyBorder="1" applyAlignment="1" applyProtection="1">
      <alignment vertical="center" wrapText="1"/>
      <protection locked="0"/>
    </xf>
    <xf numFmtId="166" fontId="1" fillId="0" borderId="26" xfId="49" applyNumberFormat="1" applyFont="1" applyFill="1" applyBorder="1" applyAlignment="1" applyProtection="1">
      <alignment horizontal="center" vertical="center" shrinkToFit="1"/>
    </xf>
    <xf numFmtId="0" fontId="11" fillId="17" borderId="27" xfId="1" applyNumberFormat="1" applyFont="1" applyFill="1" applyBorder="1" applyAlignment="1" applyProtection="1">
      <alignment horizontal="center" vertical="center" wrapText="1"/>
      <protection locked="0"/>
    </xf>
    <xf numFmtId="49" fontId="1" fillId="17" borderId="29" xfId="1" applyNumberFormat="1" applyFont="1" applyFill="1" applyBorder="1" applyAlignment="1" applyProtection="1">
      <alignment horizontal="center" vertical="center" wrapText="1"/>
      <protection locked="0"/>
    </xf>
    <xf numFmtId="49" fontId="1" fillId="6" borderId="2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29" xfId="1" applyNumberFormat="1" applyFont="1" applyFill="1" applyBorder="1" applyAlignment="1" applyProtection="1">
      <alignment horizontal="left" vertical="center" wrapText="1"/>
      <protection locked="0"/>
    </xf>
    <xf numFmtId="0" fontId="1" fillId="6" borderId="29" xfId="1" applyNumberFormat="1" applyFont="1" applyFill="1" applyBorder="1" applyAlignment="1" applyProtection="1">
      <alignment horizontal="center" vertical="center" wrapText="1"/>
      <protection locked="0"/>
    </xf>
    <xf numFmtId="166" fontId="1" fillId="0" borderId="29" xfId="49" applyNumberFormat="1" applyFont="1" applyFill="1" applyBorder="1" applyAlignment="1" applyProtection="1">
      <alignment vertical="center" shrinkToFit="1"/>
    </xf>
    <xf numFmtId="166" fontId="1" fillId="6" borderId="29" xfId="49" applyFont="1" applyFill="1" applyBorder="1" applyAlignment="1" applyProtection="1">
      <alignment vertical="center" wrapText="1"/>
      <protection locked="0"/>
    </xf>
    <xf numFmtId="0" fontId="1" fillId="0" borderId="0" xfId="1" applyFont="1" applyAlignment="1">
      <alignment horizontal="center"/>
    </xf>
    <xf numFmtId="0" fontId="1" fillId="0" borderId="24" xfId="1" applyNumberFormat="1" applyFont="1" applyFill="1" applyBorder="1" applyAlignment="1">
      <alignment horizontal="center" vertical="center" wrapText="1" shrinkToFit="1"/>
    </xf>
    <xf numFmtId="0" fontId="1" fillId="0" borderId="17" xfId="1" applyNumberFormat="1" applyFont="1" applyFill="1" applyBorder="1" applyAlignment="1">
      <alignment horizontal="center" vertical="center" wrapText="1" shrinkToFit="1"/>
    </xf>
    <xf numFmtId="0" fontId="1" fillId="0" borderId="28" xfId="1" applyNumberFormat="1" applyFont="1" applyFill="1" applyBorder="1" applyAlignment="1">
      <alignment horizontal="center" vertical="center" wrapText="1" shrinkToFit="1"/>
    </xf>
    <xf numFmtId="0" fontId="1" fillId="0" borderId="0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2" fillId="0" borderId="15" xfId="1" applyFont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11" fillId="17" borderId="1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4" xfId="1" applyNumberFormat="1" applyFont="1" applyFill="1" applyBorder="1" applyAlignment="1">
      <alignment horizontal="center" vertical="center" wrapText="1" shrinkToFit="1"/>
    </xf>
    <xf numFmtId="49" fontId="1" fillId="17" borderId="35" xfId="1" applyNumberFormat="1" applyFont="1" applyFill="1" applyBorder="1" applyAlignment="1" applyProtection="1">
      <alignment horizontal="center" vertical="center" wrapText="1"/>
      <protection locked="0"/>
    </xf>
    <xf numFmtId="49" fontId="1" fillId="6" borderId="3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5" xfId="1" applyNumberFormat="1" applyFont="1" applyFill="1" applyBorder="1" applyAlignment="1" applyProtection="1">
      <alignment horizontal="left" vertical="center" wrapText="1"/>
      <protection locked="0"/>
    </xf>
    <xf numFmtId="0" fontId="1" fillId="6" borderId="35" xfId="1" applyNumberFormat="1" applyFont="1" applyFill="1" applyBorder="1" applyAlignment="1" applyProtection="1">
      <alignment horizontal="center" vertical="center" wrapText="1"/>
      <protection locked="0"/>
    </xf>
    <xf numFmtId="166" fontId="1" fillId="0" borderId="35" xfId="49" applyNumberFormat="1" applyFont="1" applyFill="1" applyBorder="1" applyAlignment="1" applyProtection="1">
      <alignment vertical="center" shrinkToFit="1"/>
    </xf>
    <xf numFmtId="166" fontId="1" fillId="6" borderId="35" xfId="49" applyFont="1" applyFill="1" applyBorder="1" applyAlignment="1" applyProtection="1">
      <alignment vertical="center" wrapText="1"/>
      <protection locked="0"/>
    </xf>
    <xf numFmtId="166" fontId="1" fillId="0" borderId="36" xfId="49" applyNumberFormat="1" applyFont="1" applyFill="1" applyBorder="1" applyAlignment="1" applyProtection="1">
      <alignment horizontal="center" vertical="center" shrinkToFit="1"/>
    </xf>
    <xf numFmtId="0" fontId="0" fillId="0" borderId="0" xfId="0" applyBorder="1"/>
    <xf numFmtId="0" fontId="1" fillId="0" borderId="0" xfId="34" applyNumberFormat="1" applyFont="1" applyFill="1" applyBorder="1" applyAlignment="1" applyProtection="1">
      <alignment horizontal="left" vertical="top"/>
    </xf>
    <xf numFmtId="0" fontId="23" fillId="0" borderId="46" xfId="1" applyFont="1" applyBorder="1" applyAlignment="1">
      <alignment vertical="center"/>
    </xf>
    <xf numFmtId="0" fontId="24" fillId="0" borderId="46" xfId="1" applyFont="1" applyBorder="1" applyAlignment="1">
      <alignment vertical="center"/>
    </xf>
    <xf numFmtId="0" fontId="25" fillId="22" borderId="30" xfId="1" applyNumberFormat="1" applyFont="1" applyFill="1" applyBorder="1" applyAlignment="1" applyProtection="1">
      <alignment horizontal="center" vertical="center" wrapText="1"/>
      <protection locked="0"/>
    </xf>
    <xf numFmtId="0" fontId="21" fillId="23" borderId="31" xfId="1" applyNumberFormat="1" applyFont="1" applyFill="1" applyBorder="1" applyAlignment="1">
      <alignment horizontal="center" vertical="center" wrapText="1" shrinkToFit="1"/>
    </xf>
    <xf numFmtId="49" fontId="21" fillId="22" borderId="32" xfId="1" applyNumberFormat="1" applyFont="1" applyFill="1" applyBorder="1" applyAlignment="1" applyProtection="1">
      <alignment horizontal="center" vertical="center" wrapText="1"/>
      <protection locked="0"/>
    </xf>
    <xf numFmtId="49" fontId="21" fillId="24" borderId="32" xfId="1" applyNumberFormat="1" applyFont="1" applyFill="1" applyBorder="1" applyAlignment="1" applyProtection="1">
      <alignment horizontal="center" vertical="center" wrapText="1"/>
      <protection locked="0"/>
    </xf>
    <xf numFmtId="0" fontId="21" fillId="24" borderId="32" xfId="1" applyNumberFormat="1" applyFont="1" applyFill="1" applyBorder="1" applyAlignment="1" applyProtection="1">
      <alignment horizontal="left" vertical="center" wrapText="1"/>
      <protection locked="0"/>
    </xf>
    <xf numFmtId="0" fontId="21" fillId="24" borderId="32" xfId="1" applyNumberFormat="1" applyFont="1" applyFill="1" applyBorder="1" applyAlignment="1" applyProtection="1">
      <alignment horizontal="center" vertical="center" wrapText="1"/>
      <protection locked="0"/>
    </xf>
    <xf numFmtId="166" fontId="21" fillId="23" borderId="32" xfId="49" applyNumberFormat="1" applyFont="1" applyFill="1" applyBorder="1" applyAlignment="1" applyProtection="1">
      <alignment vertical="center" shrinkToFit="1"/>
    </xf>
    <xf numFmtId="166" fontId="21" fillId="24" borderId="32" xfId="49" applyFont="1" applyFill="1" applyBorder="1" applyAlignment="1" applyProtection="1">
      <alignment vertical="center" wrapText="1"/>
      <protection locked="0"/>
    </xf>
    <xf numFmtId="166" fontId="21" fillId="23" borderId="33" xfId="49" applyNumberFormat="1" applyFont="1" applyFill="1" applyBorder="1" applyAlignment="1" applyProtection="1">
      <alignment horizontal="center" vertical="center" shrinkToFit="1"/>
    </xf>
    <xf numFmtId="0" fontId="25" fillId="20" borderId="30" xfId="1" applyNumberFormat="1" applyFont="1" applyFill="1" applyBorder="1" applyAlignment="1" applyProtection="1">
      <alignment horizontal="center" vertical="center" wrapText="1"/>
      <protection locked="0"/>
    </xf>
    <xf numFmtId="0" fontId="21" fillId="21" borderId="31" xfId="1" applyNumberFormat="1" applyFont="1" applyFill="1" applyBorder="1" applyAlignment="1">
      <alignment horizontal="center" vertical="center" wrapText="1" shrinkToFit="1"/>
    </xf>
    <xf numFmtId="49" fontId="21" fillId="20" borderId="32" xfId="1" applyNumberFormat="1" applyFont="1" applyFill="1" applyBorder="1" applyAlignment="1" applyProtection="1">
      <alignment horizontal="center" vertical="center" wrapText="1"/>
      <protection locked="0"/>
    </xf>
    <xf numFmtId="49" fontId="21" fillId="25" borderId="32" xfId="1" applyNumberFormat="1" applyFont="1" applyFill="1" applyBorder="1" applyAlignment="1" applyProtection="1">
      <alignment horizontal="center" vertical="center" wrapText="1"/>
      <protection locked="0"/>
    </xf>
    <xf numFmtId="0" fontId="21" fillId="25" borderId="32" xfId="1" applyNumberFormat="1" applyFont="1" applyFill="1" applyBorder="1" applyAlignment="1" applyProtection="1">
      <alignment horizontal="left" vertical="center" wrapText="1"/>
      <protection locked="0"/>
    </xf>
    <xf numFmtId="0" fontId="21" fillId="25" borderId="32" xfId="1" applyNumberFormat="1" applyFont="1" applyFill="1" applyBorder="1" applyAlignment="1" applyProtection="1">
      <alignment horizontal="center" vertical="center" wrapText="1"/>
      <protection locked="0"/>
    </xf>
    <xf numFmtId="166" fontId="21" fillId="21" borderId="32" xfId="49" applyNumberFormat="1" applyFont="1" applyFill="1" applyBorder="1" applyAlignment="1" applyProtection="1">
      <alignment vertical="center" shrinkToFit="1"/>
    </xf>
    <xf numFmtId="166" fontId="21" fillId="25" borderId="32" xfId="49" applyFont="1" applyFill="1" applyBorder="1" applyAlignment="1" applyProtection="1">
      <alignment vertical="center" wrapText="1"/>
      <protection locked="0"/>
    </xf>
    <xf numFmtId="166" fontId="21" fillId="21" borderId="33" xfId="49" applyNumberFormat="1" applyFont="1" applyFill="1" applyBorder="1" applyAlignment="1" applyProtection="1">
      <alignment horizontal="center" vertical="center" shrinkToFit="1"/>
    </xf>
    <xf numFmtId="0" fontId="21" fillId="21" borderId="12" xfId="1" applyFont="1" applyFill="1" applyBorder="1" applyAlignment="1" applyProtection="1">
      <alignment horizontal="center" vertical="center" wrapText="1"/>
    </xf>
    <xf numFmtId="0" fontId="21" fillId="21" borderId="12" xfId="1" applyFont="1" applyFill="1" applyBorder="1" applyAlignment="1" applyProtection="1">
      <alignment horizontal="center" vertical="center"/>
    </xf>
    <xf numFmtId="0" fontId="26" fillId="0" borderId="43" xfId="36" applyFont="1" applyBorder="1" applyAlignment="1" applyProtection="1">
      <alignment horizontal="center"/>
    </xf>
    <xf numFmtId="0" fontId="27" fillId="0" borderId="44" xfId="34" applyFont="1" applyFill="1" applyBorder="1" applyAlignment="1" applyProtection="1">
      <alignment horizontal="center" vertical="top" wrapText="1"/>
    </xf>
    <xf numFmtId="0" fontId="20" fillId="0" borderId="0" xfId="1" applyFont="1" applyFill="1" applyBorder="1" applyAlignment="1" applyProtection="1">
      <alignment horizontal="left" wrapText="1"/>
    </xf>
    <xf numFmtId="0" fontId="21" fillId="0" borderId="0" xfId="36" applyFont="1" applyBorder="1" applyAlignment="1" applyProtection="1">
      <alignment horizontal="right" vertical="top"/>
    </xf>
    <xf numFmtId="0" fontId="0" fillId="0" borderId="0" xfId="0" applyAlignment="1">
      <alignment horizontal="center" vertical="center"/>
    </xf>
    <xf numFmtId="10" fontId="29" fillId="19" borderId="20" xfId="0" applyNumberFormat="1" applyFont="1" applyFill="1" applyBorder="1" applyAlignment="1">
      <alignment horizontal="center" vertical="center"/>
    </xf>
    <xf numFmtId="172" fontId="29" fillId="19" borderId="20" xfId="0" applyNumberFormat="1" applyFont="1" applyFill="1" applyBorder="1" applyAlignment="1">
      <alignment horizontal="center" vertical="center"/>
    </xf>
    <xf numFmtId="172" fontId="29" fillId="19" borderId="46" xfId="0" applyNumberFormat="1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4" fillId="0" borderId="43" xfId="36" applyFont="1" applyBorder="1" applyAlignment="1" applyProtection="1">
      <alignment horizontal="center"/>
    </xf>
    <xf numFmtId="0" fontId="36" fillId="0" borderId="44" xfId="34" applyFont="1" applyFill="1" applyBorder="1" applyAlignment="1" applyProtection="1">
      <alignment horizontal="center" vertical="top" wrapText="1"/>
    </xf>
    <xf numFmtId="0" fontId="34" fillId="19" borderId="38" xfId="35" applyFont="1" applyFill="1" applyBorder="1" applyAlignment="1">
      <alignment horizontal="center" vertical="center"/>
    </xf>
    <xf numFmtId="171" fontId="34" fillId="19" borderId="37" xfId="35" applyNumberFormat="1" applyFont="1" applyFill="1" applyBorder="1" applyAlignment="1">
      <alignment horizontal="center" vertical="center"/>
    </xf>
    <xf numFmtId="169" fontId="37" fillId="19" borderId="43" xfId="35" applyNumberFormat="1" applyFont="1" applyFill="1" applyBorder="1" applyAlignment="1">
      <alignment horizontal="center" vertical="center"/>
    </xf>
    <xf numFmtId="170" fontId="34" fillId="19" borderId="41" xfId="49" applyNumberFormat="1" applyFont="1" applyFill="1" applyBorder="1" applyAlignment="1" applyProtection="1">
      <alignment horizontal="center" vertical="center" shrinkToFit="1"/>
    </xf>
    <xf numFmtId="170" fontId="29" fillId="19" borderId="20" xfId="49" applyNumberFormat="1" applyFont="1" applyFill="1" applyBorder="1" applyAlignment="1" applyProtection="1">
      <alignment horizontal="center" vertical="center"/>
    </xf>
    <xf numFmtId="170" fontId="31" fillId="0" borderId="20" xfId="49" applyNumberFormat="1" applyFont="1" applyFill="1" applyBorder="1" applyAlignment="1" applyProtection="1">
      <alignment horizontal="center" vertical="center"/>
    </xf>
    <xf numFmtId="10" fontId="31" fillId="0" borderId="20" xfId="0" applyNumberFormat="1" applyFont="1" applyBorder="1" applyAlignment="1">
      <alignment horizontal="center" vertical="center"/>
    </xf>
    <xf numFmtId="170" fontId="31" fillId="0" borderId="56" xfId="49" applyNumberFormat="1" applyFont="1" applyFill="1" applyBorder="1" applyAlignment="1" applyProtection="1">
      <alignment horizontal="center" vertical="center"/>
    </xf>
    <xf numFmtId="172" fontId="31" fillId="0" borderId="20" xfId="0" applyNumberFormat="1" applyFont="1" applyBorder="1" applyAlignment="1">
      <alignment horizontal="center" vertical="center"/>
    </xf>
    <xf numFmtId="169" fontId="37" fillId="19" borderId="20" xfId="35" applyNumberFormat="1" applyFont="1" applyFill="1" applyBorder="1" applyAlignment="1">
      <alignment horizontal="center" vertical="center"/>
    </xf>
    <xf numFmtId="170" fontId="34" fillId="19" borderId="45" xfId="49" applyNumberFormat="1" applyFont="1" applyFill="1" applyBorder="1" applyAlignment="1" applyProtection="1">
      <alignment horizontal="center" vertical="center" shrinkToFit="1"/>
    </xf>
    <xf numFmtId="10" fontId="34" fillId="19" borderId="20" xfId="39" applyNumberFormat="1" applyFont="1" applyFill="1" applyBorder="1" applyAlignment="1" applyProtection="1">
      <alignment horizontal="center" vertical="center"/>
    </xf>
    <xf numFmtId="10" fontId="31" fillId="0" borderId="20" xfId="0" applyNumberFormat="1" applyFont="1" applyBorder="1" applyAlignment="1">
      <alignment horizontal="center"/>
    </xf>
    <xf numFmtId="10" fontId="36" fillId="0" borderId="20" xfId="39" applyNumberFormat="1" applyFont="1" applyFill="1" applyBorder="1" applyAlignment="1" applyProtection="1">
      <alignment horizontal="center" vertical="center"/>
    </xf>
    <xf numFmtId="170" fontId="31" fillId="0" borderId="55" xfId="49" applyNumberFormat="1" applyFont="1" applyFill="1" applyBorder="1" applyAlignment="1" applyProtection="1">
      <alignment horizontal="center" vertical="center"/>
    </xf>
    <xf numFmtId="10" fontId="31" fillId="0" borderId="30" xfId="0" applyNumberFormat="1" applyFont="1" applyBorder="1" applyAlignment="1">
      <alignment horizontal="center" vertical="center"/>
    </xf>
    <xf numFmtId="172" fontId="31" fillId="0" borderId="30" xfId="0" applyNumberFormat="1" applyFont="1" applyBorder="1" applyAlignment="1">
      <alignment horizontal="center" vertical="center"/>
    </xf>
    <xf numFmtId="10" fontId="36" fillId="0" borderId="30" xfId="39" applyNumberFormat="1" applyFont="1" applyFill="1" applyBorder="1" applyAlignment="1" applyProtection="1">
      <alignment horizontal="center" vertical="center"/>
    </xf>
    <xf numFmtId="170" fontId="34" fillId="19" borderId="49" xfId="49" applyNumberFormat="1" applyFont="1" applyFill="1" applyBorder="1" applyAlignment="1" applyProtection="1">
      <alignment horizontal="center" vertical="center" shrinkToFit="1"/>
    </xf>
    <xf numFmtId="170" fontId="29" fillId="19" borderId="56" xfId="49" applyNumberFormat="1" applyFont="1" applyFill="1" applyBorder="1" applyAlignment="1" applyProtection="1">
      <alignment horizontal="center" vertical="center"/>
    </xf>
    <xf numFmtId="10" fontId="34" fillId="19" borderId="43" xfId="39" applyNumberFormat="1" applyFont="1" applyFill="1" applyBorder="1" applyAlignment="1" applyProtection="1">
      <alignment horizontal="center" vertical="center"/>
    </xf>
    <xf numFmtId="0" fontId="36" fillId="0" borderId="0" xfId="0" applyFont="1"/>
    <xf numFmtId="0" fontId="31" fillId="0" borderId="0" xfId="0" applyFont="1" applyAlignment="1">
      <alignment horizontal="center" vertical="center"/>
    </xf>
    <xf numFmtId="0" fontId="34" fillId="19" borderId="43" xfId="35" applyFont="1" applyFill="1" applyBorder="1" applyAlignment="1">
      <alignment horizontal="center" vertical="center"/>
    </xf>
    <xf numFmtId="171" fontId="34" fillId="19" borderId="44" xfId="35" applyNumberFormat="1" applyFont="1" applyFill="1" applyBorder="1" applyAlignment="1">
      <alignment horizontal="center" vertical="center"/>
    </xf>
    <xf numFmtId="10" fontId="29" fillId="19" borderId="0" xfId="0" applyNumberFormat="1" applyFont="1" applyFill="1" applyBorder="1" applyAlignment="1">
      <alignment horizontal="center" vertical="center"/>
    </xf>
    <xf numFmtId="170" fontId="34" fillId="0" borderId="40" xfId="49" applyNumberFormat="1" applyFont="1" applyFill="1" applyBorder="1" applyAlignment="1" applyProtection="1">
      <alignment vertical="center"/>
    </xf>
    <xf numFmtId="170" fontId="34" fillId="0" borderId="52" xfId="49" applyNumberFormat="1" applyFont="1" applyFill="1" applyBorder="1" applyAlignment="1" applyProtection="1">
      <alignment vertical="center"/>
    </xf>
    <xf numFmtId="0" fontId="29" fillId="19" borderId="20" xfId="0" applyFont="1" applyFill="1" applyBorder="1" applyAlignment="1">
      <alignment horizontal="center" vertical="center"/>
    </xf>
    <xf numFmtId="0" fontId="20" fillId="26" borderId="21" xfId="1" applyNumberFormat="1" applyFont="1" applyFill="1" applyBorder="1" applyAlignment="1" applyProtection="1">
      <alignment horizontal="center" vertical="center"/>
    </xf>
    <xf numFmtId="49" fontId="20" fillId="26" borderId="10" xfId="1" applyNumberFormat="1" applyFont="1" applyFill="1" applyBorder="1" applyAlignment="1" applyProtection="1">
      <alignment horizontal="center" vertical="center"/>
    </xf>
    <xf numFmtId="166" fontId="20" fillId="26" borderId="10" xfId="49" applyNumberFormat="1" applyFont="1" applyFill="1" applyBorder="1" applyAlignment="1" applyProtection="1">
      <alignment horizontal="center" vertical="center"/>
    </xf>
    <xf numFmtId="166" fontId="20" fillId="26" borderId="22" xfId="49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1" applyFont="1" applyBorder="1" applyAlignment="1">
      <alignment horizontal="center"/>
    </xf>
    <xf numFmtId="0" fontId="28" fillId="0" borderId="45" xfId="1" applyFont="1" applyBorder="1" applyAlignment="1">
      <alignment horizontal="center" vertical="center"/>
    </xf>
    <xf numFmtId="0" fontId="23" fillId="0" borderId="45" xfId="1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2" xfId="0" applyBorder="1" applyAlignment="1">
      <alignment horizontal="center"/>
    </xf>
    <xf numFmtId="0" fontId="20" fillId="26" borderId="47" xfId="1" applyNumberFormat="1" applyFont="1" applyFill="1" applyBorder="1" applyAlignment="1" applyProtection="1">
      <alignment horizontal="center" vertical="center" wrapText="1"/>
    </xf>
    <xf numFmtId="0" fontId="20" fillId="26" borderId="48" xfId="1" applyNumberFormat="1" applyFont="1" applyFill="1" applyBorder="1" applyAlignment="1" applyProtection="1">
      <alignment horizontal="center" vertical="center" wrapText="1"/>
    </xf>
    <xf numFmtId="0" fontId="22" fillId="0" borderId="14" xfId="1" applyFont="1" applyBorder="1" applyAlignment="1" applyProtection="1">
      <alignment horizontal="left" vertical="center"/>
      <protection locked="0"/>
    </xf>
    <xf numFmtId="0" fontId="22" fillId="6" borderId="12" xfId="1" applyFont="1" applyFill="1" applyBorder="1" applyAlignment="1" applyProtection="1">
      <alignment horizontal="left" vertical="top" wrapText="1"/>
      <protection locked="0"/>
    </xf>
    <xf numFmtId="0" fontId="20" fillId="0" borderId="14" xfId="1" applyFont="1" applyFill="1" applyBorder="1" applyAlignment="1" applyProtection="1">
      <alignment horizontal="left" wrapText="1"/>
    </xf>
    <xf numFmtId="0" fontId="1" fillId="18" borderId="30" xfId="1" applyFont="1" applyFill="1" applyBorder="1" applyAlignment="1">
      <alignment horizontal="center"/>
    </xf>
    <xf numFmtId="0" fontId="1" fillId="18" borderId="45" xfId="1" applyFont="1" applyFill="1" applyBorder="1" applyAlignment="1">
      <alignment horizontal="center"/>
    </xf>
    <xf numFmtId="0" fontId="1" fillId="18" borderId="46" xfId="1" applyFont="1" applyFill="1" applyBorder="1" applyAlignment="1">
      <alignment horizontal="center"/>
    </xf>
    <xf numFmtId="0" fontId="26" fillId="0" borderId="38" xfId="36" applyFont="1" applyBorder="1" applyAlignment="1" applyProtection="1">
      <alignment horizontal="center"/>
    </xf>
    <xf numFmtId="0" fontId="26" fillId="0" borderId="42" xfId="36" applyFont="1" applyBorder="1" applyAlignment="1" applyProtection="1">
      <alignment horizontal="center"/>
    </xf>
    <xf numFmtId="0" fontId="27" fillId="0" borderId="37" xfId="34" applyFont="1" applyFill="1" applyBorder="1" applyAlignment="1" applyProtection="1">
      <alignment horizontal="center" vertical="top" wrapText="1"/>
    </xf>
    <xf numFmtId="0" fontId="27" fillId="0" borderId="52" xfId="34" applyFont="1" applyFill="1" applyBorder="1" applyAlignment="1" applyProtection="1">
      <alignment horizontal="center" vertical="top" wrapText="1"/>
    </xf>
    <xf numFmtId="0" fontId="27" fillId="0" borderId="19" xfId="34" applyFont="1" applyFill="1" applyBorder="1" applyAlignment="1" applyProtection="1">
      <alignment horizontal="center" vertical="top" wrapText="1"/>
    </xf>
    <xf numFmtId="0" fontId="26" fillId="0" borderId="41" xfId="36" applyFont="1" applyBorder="1" applyAlignment="1" applyProtection="1">
      <alignment horizontal="center"/>
    </xf>
    <xf numFmtId="0" fontId="26" fillId="0" borderId="41" xfId="36" applyFont="1" applyBorder="1" applyAlignment="1" applyProtection="1">
      <alignment horizontal="left"/>
    </xf>
    <xf numFmtId="0" fontId="27" fillId="0" borderId="19" xfId="34" applyFont="1" applyFill="1" applyBorder="1" applyAlignment="1" applyProtection="1">
      <alignment horizontal="left" vertical="top" wrapText="1"/>
    </xf>
    <xf numFmtId="0" fontId="20" fillId="0" borderId="30" xfId="1" applyFont="1" applyFill="1" applyBorder="1" applyAlignment="1" applyProtection="1">
      <alignment horizontal="center" wrapText="1"/>
    </xf>
    <xf numFmtId="0" fontId="20" fillId="0" borderId="45" xfId="1" applyFont="1" applyFill="1" applyBorder="1" applyAlignment="1" applyProtection="1">
      <alignment horizontal="center" wrapText="1"/>
    </xf>
    <xf numFmtId="0" fontId="20" fillId="0" borderId="46" xfId="1" applyFont="1" applyFill="1" applyBorder="1" applyAlignment="1" applyProtection="1">
      <alignment horizontal="center" wrapText="1"/>
    </xf>
    <xf numFmtId="4" fontId="30" fillId="19" borderId="43" xfId="0" applyNumberFormat="1" applyFont="1" applyFill="1" applyBorder="1" applyAlignment="1">
      <alignment horizontal="center" vertical="center"/>
    </xf>
    <xf numFmtId="0" fontId="30" fillId="19" borderId="44" xfId="0" applyFont="1" applyFill="1" applyBorder="1" applyAlignment="1">
      <alignment horizontal="center" vertical="center"/>
    </xf>
    <xf numFmtId="0" fontId="30" fillId="19" borderId="38" xfId="0" applyFont="1" applyFill="1" applyBorder="1" applyAlignment="1">
      <alignment horizontal="center" vertical="center"/>
    </xf>
    <xf numFmtId="0" fontId="30" fillId="19" borderId="42" xfId="0" applyFont="1" applyFill="1" applyBorder="1" applyAlignment="1">
      <alignment horizontal="center" vertical="center"/>
    </xf>
    <xf numFmtId="0" fontId="30" fillId="19" borderId="37" xfId="0" applyFont="1" applyFill="1" applyBorder="1" applyAlignment="1">
      <alignment horizontal="center" vertical="center"/>
    </xf>
    <xf numFmtId="0" fontId="30" fillId="19" borderId="52" xfId="0" applyFont="1" applyFill="1" applyBorder="1" applyAlignment="1">
      <alignment horizontal="center" vertical="center"/>
    </xf>
    <xf numFmtId="169" fontId="38" fillId="0" borderId="43" xfId="35" applyNumberFormat="1" applyFont="1" applyBorder="1" applyAlignment="1">
      <alignment horizontal="center" vertical="center"/>
    </xf>
    <xf numFmtId="169" fontId="38" fillId="0" borderId="44" xfId="35" applyNumberFormat="1" applyFont="1" applyBorder="1" applyAlignment="1">
      <alignment horizontal="center" vertical="center"/>
    </xf>
    <xf numFmtId="10" fontId="38" fillId="0" borderId="38" xfId="35" applyNumberFormat="1" applyFont="1" applyBorder="1" applyAlignment="1">
      <alignment horizontal="center" vertical="center" wrapText="1"/>
    </xf>
    <xf numFmtId="10" fontId="38" fillId="0" borderId="41" xfId="35" applyNumberFormat="1" applyFont="1" applyBorder="1" applyAlignment="1">
      <alignment horizontal="center" vertical="center" wrapText="1"/>
    </xf>
    <xf numFmtId="10" fontId="38" fillId="0" borderId="42" xfId="35" applyNumberFormat="1" applyFont="1" applyBorder="1" applyAlignment="1">
      <alignment horizontal="center" vertical="center" wrapText="1"/>
    </xf>
    <xf numFmtId="10" fontId="38" fillId="0" borderId="37" xfId="35" applyNumberFormat="1" applyFont="1" applyBorder="1" applyAlignment="1">
      <alignment horizontal="center" vertical="center" wrapText="1"/>
    </xf>
    <xf numFmtId="10" fontId="38" fillId="0" borderId="19" xfId="35" applyNumberFormat="1" applyFont="1" applyBorder="1" applyAlignment="1">
      <alignment horizontal="center" vertical="center" wrapText="1"/>
    </xf>
    <xf numFmtId="10" fontId="38" fillId="0" borderId="52" xfId="35" applyNumberFormat="1" applyFont="1" applyBorder="1" applyAlignment="1">
      <alignment horizontal="center" vertical="center" wrapText="1"/>
    </xf>
    <xf numFmtId="170" fontId="36" fillId="0" borderId="58" xfId="49" applyNumberFormat="1" applyFont="1" applyFill="1" applyBorder="1" applyAlignment="1" applyProtection="1">
      <alignment horizontal="center" vertical="center" shrinkToFit="1"/>
    </xf>
    <xf numFmtId="170" fontId="36" fillId="0" borderId="59" xfId="49" applyNumberFormat="1" applyFont="1" applyFill="1" applyBorder="1" applyAlignment="1" applyProtection="1">
      <alignment horizontal="center" vertical="center" shrinkToFit="1"/>
    </xf>
    <xf numFmtId="170" fontId="36" fillId="0" borderId="38" xfId="49" applyNumberFormat="1" applyFont="1" applyFill="1" applyBorder="1" applyAlignment="1" applyProtection="1">
      <alignment horizontal="center" vertical="center" shrinkToFit="1"/>
    </xf>
    <xf numFmtId="170" fontId="36" fillId="0" borderId="37" xfId="49" applyNumberFormat="1" applyFont="1" applyFill="1" applyBorder="1" applyAlignment="1" applyProtection="1">
      <alignment horizontal="center" vertical="center" shrinkToFit="1"/>
    </xf>
    <xf numFmtId="0" fontId="34" fillId="0" borderId="41" xfId="36" applyFont="1" applyBorder="1" applyAlignment="1" applyProtection="1">
      <alignment horizontal="center"/>
    </xf>
    <xf numFmtId="0" fontId="34" fillId="0" borderId="42" xfId="36" applyFont="1" applyBorder="1" applyAlignment="1" applyProtection="1">
      <alignment horizontal="center"/>
    </xf>
    <xf numFmtId="0" fontId="36" fillId="0" borderId="19" xfId="34" applyFont="1" applyFill="1" applyBorder="1" applyAlignment="1" applyProtection="1">
      <alignment horizontal="center" vertical="top" wrapText="1"/>
    </xf>
    <xf numFmtId="0" fontId="36" fillId="0" borderId="52" xfId="34" applyFont="1" applyFill="1" applyBorder="1" applyAlignment="1" applyProtection="1">
      <alignment horizontal="center" vertical="top" wrapText="1"/>
    </xf>
    <xf numFmtId="0" fontId="31" fillId="0" borderId="38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34" fillId="0" borderId="38" xfId="1" applyFont="1" applyBorder="1" applyAlignment="1">
      <alignment horizontal="center" vertical="center"/>
    </xf>
    <xf numFmtId="0" fontId="34" fillId="0" borderId="41" xfId="1" applyFont="1" applyBorder="1" applyAlignment="1">
      <alignment horizontal="center" vertical="center"/>
    </xf>
    <xf numFmtId="0" fontId="34" fillId="0" borderId="42" xfId="1" applyFont="1" applyBorder="1" applyAlignment="1">
      <alignment horizontal="center" vertical="center"/>
    </xf>
    <xf numFmtId="0" fontId="34" fillId="0" borderId="39" xfId="1" applyFont="1" applyBorder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34" fillId="0" borderId="40" xfId="1" applyFont="1" applyBorder="1" applyAlignment="1">
      <alignment horizontal="center" vertical="center"/>
    </xf>
    <xf numFmtId="0" fontId="35" fillId="0" borderId="39" xfId="1" applyFont="1" applyBorder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0" fontId="35" fillId="0" borderId="40" xfId="1" applyFont="1" applyBorder="1" applyAlignment="1">
      <alignment horizontal="center" vertical="center"/>
    </xf>
    <xf numFmtId="0" fontId="35" fillId="0" borderId="37" xfId="1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/>
    </xf>
    <xf numFmtId="0" fontId="35" fillId="0" borderId="52" xfId="1" applyFont="1" applyBorder="1" applyAlignment="1">
      <alignment horizontal="center" vertical="center"/>
    </xf>
    <xf numFmtId="0" fontId="34" fillId="0" borderId="41" xfId="36" applyFont="1" applyBorder="1" applyAlignment="1" applyProtection="1">
      <alignment horizontal="left"/>
    </xf>
    <xf numFmtId="0" fontId="34" fillId="0" borderId="38" xfId="36" applyFont="1" applyBorder="1" applyAlignment="1" applyProtection="1">
      <alignment horizontal="center"/>
    </xf>
    <xf numFmtId="0" fontId="36" fillId="0" borderId="19" xfId="34" applyFont="1" applyFill="1" applyBorder="1" applyAlignment="1" applyProtection="1">
      <alignment horizontal="left" vertical="top" wrapText="1"/>
    </xf>
    <xf numFmtId="0" fontId="36" fillId="0" borderId="37" xfId="34" applyFont="1" applyFill="1" applyBorder="1" applyAlignment="1" applyProtection="1">
      <alignment horizontal="center" vertical="top" wrapText="1"/>
    </xf>
    <xf numFmtId="0" fontId="36" fillId="18" borderId="30" xfId="1" applyFont="1" applyFill="1" applyBorder="1" applyAlignment="1">
      <alignment horizontal="center"/>
    </xf>
    <xf numFmtId="0" fontId="36" fillId="18" borderId="45" xfId="1" applyFont="1" applyFill="1" applyBorder="1" applyAlignment="1">
      <alignment horizontal="center"/>
    </xf>
    <xf numFmtId="0" fontId="36" fillId="18" borderId="46" xfId="1" applyFont="1" applyFill="1" applyBorder="1" applyAlignment="1">
      <alignment horizontal="center"/>
    </xf>
    <xf numFmtId="0" fontId="37" fillId="19" borderId="53" xfId="35" applyFont="1" applyFill="1" applyBorder="1" applyAlignment="1">
      <alignment horizontal="center" vertical="center" wrapText="1"/>
    </xf>
    <xf numFmtId="0" fontId="37" fillId="19" borderId="54" xfId="35" applyFont="1" applyFill="1" applyBorder="1" applyAlignment="1">
      <alignment horizontal="center" vertical="center" wrapText="1"/>
    </xf>
    <xf numFmtId="164" fontId="34" fillId="19" borderId="50" xfId="50" applyFont="1" applyFill="1" applyBorder="1" applyAlignment="1" applyProtection="1">
      <alignment horizontal="center" vertical="center" wrapText="1"/>
    </xf>
    <xf numFmtId="164" fontId="34" fillId="19" borderId="22" xfId="50" applyFont="1" applyFill="1" applyBorder="1" applyAlignment="1" applyProtection="1">
      <alignment horizontal="center" vertical="center" wrapText="1"/>
    </xf>
    <xf numFmtId="170" fontId="34" fillId="19" borderId="51" xfId="49" applyNumberFormat="1" applyFont="1" applyFill="1" applyBorder="1" applyAlignment="1" applyProtection="1">
      <alignment horizontal="center" vertical="center"/>
    </xf>
    <xf numFmtId="170" fontId="34" fillId="19" borderId="57" xfId="49" applyNumberFormat="1" applyFont="1" applyFill="1" applyBorder="1" applyAlignment="1" applyProtection="1">
      <alignment horizontal="center" vertical="center"/>
    </xf>
    <xf numFmtId="0" fontId="37" fillId="19" borderId="38" xfId="35" applyFont="1" applyFill="1" applyBorder="1" applyAlignment="1">
      <alignment horizontal="center" vertical="center" wrapText="1"/>
    </xf>
    <xf numFmtId="0" fontId="37" fillId="19" borderId="41" xfId="35" applyFont="1" applyFill="1" applyBorder="1" applyAlignment="1">
      <alignment horizontal="center" vertical="center" wrapText="1"/>
    </xf>
    <xf numFmtId="0" fontId="37" fillId="19" borderId="42" xfId="35" applyFont="1" applyFill="1" applyBorder="1" applyAlignment="1">
      <alignment horizontal="center" vertical="center" wrapText="1"/>
    </xf>
    <xf numFmtId="0" fontId="37" fillId="19" borderId="39" xfId="35" applyFont="1" applyFill="1" applyBorder="1" applyAlignment="1">
      <alignment horizontal="center" vertical="center" wrapText="1"/>
    </xf>
    <xf numFmtId="0" fontId="37" fillId="19" borderId="0" xfId="35" applyFont="1" applyFill="1" applyBorder="1" applyAlignment="1">
      <alignment horizontal="center" vertical="center" wrapText="1"/>
    </xf>
    <xf numFmtId="0" fontId="37" fillId="19" borderId="40" xfId="35" applyFont="1" applyFill="1" applyBorder="1" applyAlignment="1">
      <alignment horizontal="center" vertical="center" wrapText="1"/>
    </xf>
    <xf numFmtId="10" fontId="37" fillId="19" borderId="38" xfId="35" applyNumberFormat="1" applyFont="1" applyFill="1" applyBorder="1" applyAlignment="1">
      <alignment horizontal="left" vertical="center" wrapText="1"/>
    </xf>
    <xf numFmtId="10" fontId="37" fillId="19" borderId="41" xfId="35" applyNumberFormat="1" applyFont="1" applyFill="1" applyBorder="1" applyAlignment="1">
      <alignment horizontal="left" vertical="center" wrapText="1"/>
    </xf>
    <xf numFmtId="10" fontId="37" fillId="19" borderId="42" xfId="35" applyNumberFormat="1" applyFont="1" applyFill="1" applyBorder="1" applyAlignment="1">
      <alignment horizontal="left" vertical="center" wrapText="1"/>
    </xf>
    <xf numFmtId="10" fontId="37" fillId="19" borderId="30" xfId="35" applyNumberFormat="1" applyFont="1" applyFill="1" applyBorder="1" applyAlignment="1">
      <alignment horizontal="left" vertical="center" wrapText="1"/>
    </xf>
    <xf numFmtId="10" fontId="37" fillId="19" borderId="45" xfId="35" applyNumberFormat="1" applyFont="1" applyFill="1" applyBorder="1" applyAlignment="1">
      <alignment horizontal="left" vertical="center" wrapText="1"/>
    </xf>
    <xf numFmtId="10" fontId="37" fillId="19" borderId="46" xfId="35" applyNumberFormat="1" applyFont="1" applyFill="1" applyBorder="1" applyAlignment="1">
      <alignment horizontal="left" vertical="center" wrapText="1"/>
    </xf>
    <xf numFmtId="0" fontId="1" fillId="0" borderId="0" xfId="34" applyNumberFormat="1" applyFont="1" applyFill="1" applyBorder="1" applyAlignment="1" applyProtection="1">
      <alignment horizontal="center" vertical="top"/>
    </xf>
    <xf numFmtId="0" fontId="20" fillId="0" borderId="0" xfId="34" applyFont="1" applyBorder="1" applyAlignment="1" applyProtection="1">
      <alignment vertical="center"/>
    </xf>
    <xf numFmtId="0" fontId="1" fillId="0" borderId="0" xfId="1" applyBorder="1"/>
    <xf numFmtId="0" fontId="1" fillId="0" borderId="19" xfId="34" applyFont="1" applyBorder="1" applyAlignment="1" applyProtection="1">
      <alignment horizontal="center" vertical="center"/>
    </xf>
    <xf numFmtId="165" fontId="1" fillId="0" borderId="13" xfId="1" applyNumberFormat="1" applyFont="1" applyBorder="1" applyAlignment="1" applyProtection="1">
      <alignment horizontal="center"/>
    </xf>
    <xf numFmtId="168" fontId="1" fillId="0" borderId="13" xfId="1" applyNumberFormat="1" applyFont="1" applyBorder="1" applyAlignment="1" applyProtection="1">
      <alignment horizontal="center"/>
    </xf>
  </cellXfs>
  <cellStyles count="51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60% - Ênfase1 2" xfId="14"/>
    <cellStyle name="60% - Ênfase2 2" xfId="15"/>
    <cellStyle name="60% - Ênfase3 2" xfId="16"/>
    <cellStyle name="60% - Ênfase4 2" xfId="17"/>
    <cellStyle name="60% - Ênfase5 2" xfId="18"/>
    <cellStyle name="60% - Ênfase6 2" xfId="19"/>
    <cellStyle name="Bom 2" xfId="20"/>
    <cellStyle name="Cálculo 2" xfId="21"/>
    <cellStyle name="Célula de Verificação 2" xfId="22"/>
    <cellStyle name="Célula Vinculada 2" xfId="23"/>
    <cellStyle name="Ênfase1 2" xfId="24"/>
    <cellStyle name="Ênfase2 2" xfId="25"/>
    <cellStyle name="Ênfase3 2" xfId="26"/>
    <cellStyle name="Ênfase4 2" xfId="27"/>
    <cellStyle name="Ênfase5 2" xfId="28"/>
    <cellStyle name="Ênfase6 2" xfId="29"/>
    <cellStyle name="Entrada 2" xfId="30"/>
    <cellStyle name="Incorreto 2" xfId="31"/>
    <cellStyle name="Moeda 2" xfId="32"/>
    <cellStyle name="Neutra 2" xfId="33"/>
    <cellStyle name="Normal" xfId="0" builtinId="0"/>
    <cellStyle name="Normal 2" xfId="34"/>
    <cellStyle name="Normal 3" xfId="35"/>
    <cellStyle name="Normal 4" xfId="1"/>
    <cellStyle name="Normal_FICHA DE VERIFICAÇÃO PRELIMINAR - Plano R" xfId="36"/>
    <cellStyle name="Nota 2" xfId="37"/>
    <cellStyle name="Porcentagem 2" xfId="39"/>
    <cellStyle name="Porcentagem 3" xfId="38"/>
    <cellStyle name="Saída 2" xfId="40"/>
    <cellStyle name="Texto de Aviso 2" xfId="41"/>
    <cellStyle name="Texto Explicativo 2" xfId="42"/>
    <cellStyle name="Título 1 2" xfId="43"/>
    <cellStyle name="Título 2 2" xfId="44"/>
    <cellStyle name="Título 3 2" xfId="45"/>
    <cellStyle name="Título 4 2" xfId="46"/>
    <cellStyle name="Título 5" xfId="47"/>
    <cellStyle name="Total 2" xfId="48"/>
    <cellStyle name="Vírgula 2" xfId="50"/>
    <cellStyle name="Vírgula 3" xfId="49"/>
  </cellStyles>
  <dxfs count="24"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127006</xdr:colOff>
      <xdr:row>1</xdr:row>
      <xdr:rowOff>21837</xdr:rowOff>
    </xdr:from>
    <xdr:to>
      <xdr:col>2</xdr:col>
      <xdr:colOff>613833</xdr:colOff>
      <xdr:row>5</xdr:row>
      <xdr:rowOff>2727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6" y="212337"/>
          <a:ext cx="1217077" cy="1208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41276</xdr:colOff>
      <xdr:row>1</xdr:row>
      <xdr:rowOff>38685</xdr:rowOff>
    </xdr:from>
    <xdr:to>
      <xdr:col>2</xdr:col>
      <xdr:colOff>592666</xdr:colOff>
      <xdr:row>6</xdr:row>
      <xdr:rowOff>125942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943" y="991185"/>
          <a:ext cx="1165224" cy="1166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MPA\GERENCIAMENTO%20GERAL\CRAS\CRAS%20-%20CIDADE%20JARDIM\FINALIZA&#199;&#195;O%20OBRA\REVIS&#195;O%20FINAL\PLANILHA%20FINAL\CRAS-CDJARDIM_PLANILHA_R03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17"/>
  <sheetViews>
    <sheetView tabSelected="1" view="pageBreakPreview" zoomScale="90" zoomScaleNormal="90" zoomScaleSheetLayoutView="90" workbookViewId="0">
      <selection activeCell="F211" sqref="F211"/>
    </sheetView>
  </sheetViews>
  <sheetFormatPr defaultRowHeight="15" x14ac:dyDescent="0.25"/>
  <cols>
    <col min="1" max="1" width="3.28515625" customWidth="1"/>
    <col min="2" max="2" width="11" customWidth="1"/>
    <col min="3" max="3" width="10.42578125" style="40" customWidth="1"/>
    <col min="4" max="4" width="13.5703125" customWidth="1"/>
    <col min="5" max="5" width="15" customWidth="1"/>
    <col min="6" max="6" width="56.7109375" customWidth="1"/>
    <col min="7" max="7" width="12.85546875" customWidth="1"/>
    <col min="8" max="8" width="15.140625" customWidth="1"/>
    <col min="9" max="9" width="17.42578125" customWidth="1"/>
    <col min="10" max="10" width="18" customWidth="1"/>
    <col min="11" max="11" width="17.28515625" customWidth="1"/>
  </cols>
  <sheetData>
    <row r="2" spans="2:12" ht="24" customHeight="1" x14ac:dyDescent="0.25">
      <c r="B2" s="126"/>
      <c r="C2" s="127"/>
      <c r="D2" s="125" t="s">
        <v>532</v>
      </c>
      <c r="E2" s="125"/>
      <c r="F2" s="125"/>
      <c r="G2" s="125"/>
      <c r="H2" s="125"/>
      <c r="I2" s="125"/>
      <c r="J2" s="125"/>
      <c r="K2" s="52"/>
      <c r="L2" s="50"/>
    </row>
    <row r="3" spans="2:12" ht="24" customHeight="1" x14ac:dyDescent="0.25">
      <c r="B3" s="128"/>
      <c r="C3" s="129"/>
      <c r="D3" s="124" t="s">
        <v>386</v>
      </c>
      <c r="E3" s="124"/>
      <c r="F3" s="124"/>
      <c r="G3" s="124"/>
      <c r="H3" s="124"/>
      <c r="I3" s="124"/>
      <c r="J3" s="124"/>
      <c r="K3" s="53"/>
      <c r="L3" s="50"/>
    </row>
    <row r="4" spans="2:12" ht="24" customHeight="1" x14ac:dyDescent="0.25">
      <c r="B4" s="128"/>
      <c r="C4" s="129"/>
      <c r="D4" s="146" t="s">
        <v>0</v>
      </c>
      <c r="E4" s="146"/>
      <c r="F4" s="146"/>
      <c r="G4" s="145" t="s">
        <v>531</v>
      </c>
      <c r="H4" s="141"/>
      <c r="I4" s="140" t="s">
        <v>3</v>
      </c>
      <c r="J4" s="141"/>
      <c r="K4" s="74" t="s">
        <v>538</v>
      </c>
    </row>
    <row r="5" spans="2:12" ht="24" customHeight="1" x14ac:dyDescent="0.25">
      <c r="B5" s="130"/>
      <c r="C5" s="131"/>
      <c r="D5" s="147" t="s">
        <v>1</v>
      </c>
      <c r="E5" s="147"/>
      <c r="F5" s="147"/>
      <c r="G5" s="144" t="s">
        <v>2</v>
      </c>
      <c r="H5" s="143"/>
      <c r="I5" s="142" t="s">
        <v>5</v>
      </c>
      <c r="J5" s="143"/>
      <c r="K5" s="75" t="s">
        <v>6</v>
      </c>
    </row>
    <row r="6" spans="2:12" ht="5.25" customHeight="1" x14ac:dyDescent="0.25">
      <c r="B6" s="137"/>
      <c r="C6" s="138"/>
      <c r="D6" s="138"/>
      <c r="E6" s="138"/>
      <c r="F6" s="138"/>
      <c r="G6" s="138"/>
      <c r="H6" s="138"/>
      <c r="I6" s="138"/>
      <c r="J6" s="138"/>
      <c r="K6" s="139"/>
    </row>
    <row r="7" spans="2:12" ht="25.5" x14ac:dyDescent="0.25">
      <c r="B7" s="72" t="s">
        <v>7</v>
      </c>
      <c r="C7" s="72" t="s">
        <v>8</v>
      </c>
      <c r="D7" s="72" t="s">
        <v>9</v>
      </c>
      <c r="E7" s="72" t="s">
        <v>10</v>
      </c>
      <c r="F7" s="72" t="s">
        <v>11</v>
      </c>
      <c r="G7" s="73" t="s">
        <v>12</v>
      </c>
      <c r="H7" s="72" t="s">
        <v>13</v>
      </c>
      <c r="I7" s="72" t="s">
        <v>14</v>
      </c>
      <c r="J7" s="72" t="s">
        <v>15</v>
      </c>
      <c r="K7" s="72" t="s">
        <v>16</v>
      </c>
    </row>
    <row r="8" spans="2:12" ht="21" customHeight="1" x14ac:dyDescent="0.25">
      <c r="B8" s="119" t="s">
        <v>20</v>
      </c>
      <c r="C8" s="132" t="s">
        <v>4</v>
      </c>
      <c r="D8" s="133"/>
      <c r="E8" s="133"/>
      <c r="F8" s="133"/>
      <c r="G8" s="120"/>
      <c r="H8" s="121"/>
      <c r="I8" s="121"/>
      <c r="J8" s="121"/>
      <c r="K8" s="122">
        <f>SUM(K9+K15+K24+K33+K47+K95+K126+K143+K150+K164+K179)</f>
        <v>251224.47000000003</v>
      </c>
    </row>
    <row r="9" spans="2:12" x14ac:dyDescent="0.25">
      <c r="B9" s="54" t="s">
        <v>21</v>
      </c>
      <c r="C9" s="55" t="s">
        <v>22</v>
      </c>
      <c r="D9" s="56"/>
      <c r="E9" s="57"/>
      <c r="F9" s="58" t="s">
        <v>23</v>
      </c>
      <c r="G9" s="59" t="s">
        <v>18</v>
      </c>
      <c r="H9" s="60">
        <v>0</v>
      </c>
      <c r="I9" s="61"/>
      <c r="J9" s="60"/>
      <c r="K9" s="62">
        <f>SUM(K10)</f>
        <v>11454.7</v>
      </c>
    </row>
    <row r="10" spans="2:12" x14ac:dyDescent="0.25">
      <c r="B10" s="63" t="s">
        <v>24</v>
      </c>
      <c r="C10" s="64" t="s">
        <v>25</v>
      </c>
      <c r="D10" s="65"/>
      <c r="E10" s="66"/>
      <c r="F10" s="67" t="s">
        <v>26</v>
      </c>
      <c r="G10" s="68" t="s">
        <v>18</v>
      </c>
      <c r="H10" s="69">
        <v>0</v>
      </c>
      <c r="I10" s="70"/>
      <c r="J10" s="69"/>
      <c r="K10" s="71">
        <f>SUM(K11:K14)</f>
        <v>11454.7</v>
      </c>
    </row>
    <row r="11" spans="2:12" x14ac:dyDescent="0.25">
      <c r="B11" s="17" t="s">
        <v>17</v>
      </c>
      <c r="C11" s="33" t="s">
        <v>387</v>
      </c>
      <c r="D11" s="18" t="s">
        <v>19</v>
      </c>
      <c r="E11" s="19" t="s">
        <v>27</v>
      </c>
      <c r="F11" s="20" t="s">
        <v>28</v>
      </c>
      <c r="G11" s="21" t="s">
        <v>29</v>
      </c>
      <c r="H11" s="22">
        <v>4.5</v>
      </c>
      <c r="I11" s="23">
        <v>309.39999999999998</v>
      </c>
      <c r="J11" s="22">
        <f>ROUND($K$5*I11,2)+I11</f>
        <v>384.77</v>
      </c>
      <c r="K11" s="24">
        <f>ROUND(H11*J11,2)</f>
        <v>1731.47</v>
      </c>
    </row>
    <row r="12" spans="2:12" ht="25.5" x14ac:dyDescent="0.25">
      <c r="B12" s="6" t="s">
        <v>17</v>
      </c>
      <c r="C12" s="34" t="s">
        <v>388</v>
      </c>
      <c r="D12" s="7" t="s">
        <v>30</v>
      </c>
      <c r="E12" s="8" t="s">
        <v>31</v>
      </c>
      <c r="F12" s="9" t="s">
        <v>32</v>
      </c>
      <c r="G12" s="10" t="s">
        <v>33</v>
      </c>
      <c r="H12" s="11">
        <v>1</v>
      </c>
      <c r="I12" s="12">
        <v>2498.41</v>
      </c>
      <c r="J12" s="22">
        <f>ROUND($K$5*I12,2)+I12</f>
        <v>3107.02</v>
      </c>
      <c r="K12" s="24">
        <f>ROUND(H12*J12,2)</f>
        <v>3107.02</v>
      </c>
    </row>
    <row r="13" spans="2:12" x14ac:dyDescent="0.25">
      <c r="B13" s="6" t="s">
        <v>17</v>
      </c>
      <c r="C13" s="34" t="s">
        <v>389</v>
      </c>
      <c r="D13" s="7" t="s">
        <v>30</v>
      </c>
      <c r="E13" s="8" t="s">
        <v>34</v>
      </c>
      <c r="F13" s="9" t="s">
        <v>35</v>
      </c>
      <c r="G13" s="10" t="s">
        <v>29</v>
      </c>
      <c r="H13" s="11">
        <v>563.36</v>
      </c>
      <c r="I13" s="12">
        <v>4.87</v>
      </c>
      <c r="J13" s="22">
        <f>ROUND($K$5*I13,2)+I13</f>
        <v>6.0600000000000005</v>
      </c>
      <c r="K13" s="24">
        <f>ROUND(H13*J13,2)</f>
        <v>3413.96</v>
      </c>
    </row>
    <row r="14" spans="2:12" x14ac:dyDescent="0.25">
      <c r="B14" s="25" t="s">
        <v>17</v>
      </c>
      <c r="C14" s="34" t="s">
        <v>390</v>
      </c>
      <c r="D14" s="26" t="s">
        <v>30</v>
      </c>
      <c r="E14" s="27" t="s">
        <v>36</v>
      </c>
      <c r="F14" s="28" t="s">
        <v>37</v>
      </c>
      <c r="G14" s="29" t="s">
        <v>38</v>
      </c>
      <c r="H14" s="30">
        <v>5</v>
      </c>
      <c r="I14" s="31">
        <v>515</v>
      </c>
      <c r="J14" s="47">
        <f>ROUND($K$5*I14,2)+I14</f>
        <v>640.45000000000005</v>
      </c>
      <c r="K14" s="49">
        <f>ROUND(H14*J14,2)</f>
        <v>3202.25</v>
      </c>
    </row>
    <row r="15" spans="2:12" x14ac:dyDescent="0.25">
      <c r="B15" s="54" t="s">
        <v>21</v>
      </c>
      <c r="C15" s="55" t="s">
        <v>39</v>
      </c>
      <c r="D15" s="56"/>
      <c r="E15" s="57"/>
      <c r="F15" s="58" t="s">
        <v>40</v>
      </c>
      <c r="G15" s="59" t="s">
        <v>18</v>
      </c>
      <c r="H15" s="60">
        <v>0</v>
      </c>
      <c r="I15" s="61"/>
      <c r="J15" s="60"/>
      <c r="K15" s="62">
        <f>SUM(K16)</f>
        <v>11724.68</v>
      </c>
    </row>
    <row r="16" spans="2:12" x14ac:dyDescent="0.25">
      <c r="B16" s="63" t="s">
        <v>24</v>
      </c>
      <c r="C16" s="64" t="s">
        <v>41</v>
      </c>
      <c r="D16" s="65"/>
      <c r="E16" s="66"/>
      <c r="F16" s="67" t="s">
        <v>42</v>
      </c>
      <c r="G16" s="68" t="s">
        <v>18</v>
      </c>
      <c r="H16" s="69">
        <v>0</v>
      </c>
      <c r="I16" s="70"/>
      <c r="J16" s="69"/>
      <c r="K16" s="71">
        <f>SUM(K17:K23)</f>
        <v>11724.68</v>
      </c>
    </row>
    <row r="17" spans="2:11" ht="38.25" x14ac:dyDescent="0.25">
      <c r="B17" s="17" t="s">
        <v>17</v>
      </c>
      <c r="C17" s="33" t="s">
        <v>391</v>
      </c>
      <c r="D17" s="18" t="s">
        <v>19</v>
      </c>
      <c r="E17" s="19" t="s">
        <v>43</v>
      </c>
      <c r="F17" s="20" t="s">
        <v>44</v>
      </c>
      <c r="G17" s="21" t="s">
        <v>45</v>
      </c>
      <c r="H17" s="22">
        <v>91.3</v>
      </c>
      <c r="I17" s="23">
        <v>27.89</v>
      </c>
      <c r="J17" s="22">
        <f t="shared" ref="J17:J23" si="0">ROUND($K$5*I17,2)+I17</f>
        <v>34.68</v>
      </c>
      <c r="K17" s="24">
        <f t="shared" ref="K17:K23" si="1">ROUND(H17*J17,2)</f>
        <v>3166.28</v>
      </c>
    </row>
    <row r="18" spans="2:11" ht="38.25" x14ac:dyDescent="0.25">
      <c r="B18" s="6" t="s">
        <v>17</v>
      </c>
      <c r="C18" s="34" t="s">
        <v>392</v>
      </c>
      <c r="D18" s="7" t="s">
        <v>19</v>
      </c>
      <c r="E18" s="8" t="s">
        <v>46</v>
      </c>
      <c r="F18" s="9" t="s">
        <v>47</v>
      </c>
      <c r="G18" s="10" t="s">
        <v>45</v>
      </c>
      <c r="H18" s="11">
        <v>33.4</v>
      </c>
      <c r="I18" s="12">
        <v>54.06</v>
      </c>
      <c r="J18" s="22">
        <f t="shared" si="0"/>
        <v>67.23</v>
      </c>
      <c r="K18" s="24">
        <f t="shared" si="1"/>
        <v>2245.48</v>
      </c>
    </row>
    <row r="19" spans="2:11" ht="38.25" x14ac:dyDescent="0.25">
      <c r="B19" s="6" t="s">
        <v>17</v>
      </c>
      <c r="C19" s="33" t="s">
        <v>393</v>
      </c>
      <c r="D19" s="7" t="s">
        <v>19</v>
      </c>
      <c r="E19" s="8" t="s">
        <v>48</v>
      </c>
      <c r="F19" s="9" t="s">
        <v>49</v>
      </c>
      <c r="G19" s="10" t="s">
        <v>45</v>
      </c>
      <c r="H19" s="11">
        <v>6</v>
      </c>
      <c r="I19" s="12">
        <v>46.61</v>
      </c>
      <c r="J19" s="22">
        <f t="shared" si="0"/>
        <v>57.96</v>
      </c>
      <c r="K19" s="24">
        <f t="shared" si="1"/>
        <v>347.76</v>
      </c>
    </row>
    <row r="20" spans="2:11" ht="38.25" x14ac:dyDescent="0.25">
      <c r="B20" s="6" t="s">
        <v>17</v>
      </c>
      <c r="C20" s="34" t="s">
        <v>394</v>
      </c>
      <c r="D20" s="7" t="s">
        <v>19</v>
      </c>
      <c r="E20" s="8" t="s">
        <v>50</v>
      </c>
      <c r="F20" s="9" t="s">
        <v>51</v>
      </c>
      <c r="G20" s="10" t="s">
        <v>45</v>
      </c>
      <c r="H20" s="11">
        <v>51</v>
      </c>
      <c r="I20" s="12">
        <v>25.36</v>
      </c>
      <c r="J20" s="22">
        <f t="shared" si="0"/>
        <v>31.54</v>
      </c>
      <c r="K20" s="24">
        <f t="shared" si="1"/>
        <v>1608.54</v>
      </c>
    </row>
    <row r="21" spans="2:11" ht="38.25" x14ac:dyDescent="0.25">
      <c r="B21" s="6" t="s">
        <v>17</v>
      </c>
      <c r="C21" s="33" t="s">
        <v>395</v>
      </c>
      <c r="D21" s="7" t="s">
        <v>19</v>
      </c>
      <c r="E21" s="8" t="s">
        <v>52</v>
      </c>
      <c r="F21" s="9" t="s">
        <v>53</v>
      </c>
      <c r="G21" s="10" t="s">
        <v>54</v>
      </c>
      <c r="H21" s="11">
        <v>5</v>
      </c>
      <c r="I21" s="12">
        <v>24.85</v>
      </c>
      <c r="J21" s="22">
        <f t="shared" si="0"/>
        <v>30.900000000000002</v>
      </c>
      <c r="K21" s="24">
        <f t="shared" si="1"/>
        <v>154.5</v>
      </c>
    </row>
    <row r="22" spans="2:11" ht="38.25" x14ac:dyDescent="0.25">
      <c r="B22" s="6" t="s">
        <v>17</v>
      </c>
      <c r="C22" s="34" t="s">
        <v>396</v>
      </c>
      <c r="D22" s="7" t="s">
        <v>30</v>
      </c>
      <c r="E22" s="8" t="s">
        <v>55</v>
      </c>
      <c r="F22" s="9" t="s">
        <v>56</v>
      </c>
      <c r="G22" s="10" t="s">
        <v>33</v>
      </c>
      <c r="H22" s="11">
        <v>2</v>
      </c>
      <c r="I22" s="12">
        <v>293.23</v>
      </c>
      <c r="J22" s="22">
        <f t="shared" si="0"/>
        <v>364.66</v>
      </c>
      <c r="K22" s="24">
        <f t="shared" si="1"/>
        <v>729.32</v>
      </c>
    </row>
    <row r="23" spans="2:11" ht="38.25" x14ac:dyDescent="0.25">
      <c r="B23" s="25" t="s">
        <v>17</v>
      </c>
      <c r="C23" s="33" t="s">
        <v>397</v>
      </c>
      <c r="D23" s="26" t="s">
        <v>30</v>
      </c>
      <c r="E23" s="27" t="s">
        <v>57</v>
      </c>
      <c r="F23" s="28" t="s">
        <v>58</v>
      </c>
      <c r="G23" s="29" t="s">
        <v>33</v>
      </c>
      <c r="H23" s="30">
        <v>5</v>
      </c>
      <c r="I23" s="31">
        <v>558.51</v>
      </c>
      <c r="J23" s="47">
        <f t="shared" si="0"/>
        <v>694.56</v>
      </c>
      <c r="K23" s="24">
        <f t="shared" si="1"/>
        <v>3472.8</v>
      </c>
    </row>
    <row r="24" spans="2:11" x14ac:dyDescent="0.25">
      <c r="B24" s="54" t="s">
        <v>21</v>
      </c>
      <c r="C24" s="55" t="s">
        <v>59</v>
      </c>
      <c r="D24" s="56"/>
      <c r="E24" s="57"/>
      <c r="F24" s="58" t="s">
        <v>60</v>
      </c>
      <c r="G24" s="59" t="s">
        <v>18</v>
      </c>
      <c r="H24" s="60">
        <v>0</v>
      </c>
      <c r="I24" s="61"/>
      <c r="J24" s="60"/>
      <c r="K24" s="62">
        <f>SUM(K25+K29)</f>
        <v>37887.03</v>
      </c>
    </row>
    <row r="25" spans="2:11" x14ac:dyDescent="0.25">
      <c r="B25" s="63" t="s">
        <v>24</v>
      </c>
      <c r="C25" s="64" t="s">
        <v>61</v>
      </c>
      <c r="D25" s="65"/>
      <c r="E25" s="66"/>
      <c r="F25" s="67" t="s">
        <v>62</v>
      </c>
      <c r="G25" s="68" t="s">
        <v>18</v>
      </c>
      <c r="H25" s="69">
        <v>0</v>
      </c>
      <c r="I25" s="70"/>
      <c r="J25" s="69"/>
      <c r="K25" s="71">
        <f>SUM(K26:K28)</f>
        <v>30781.65</v>
      </c>
    </row>
    <row r="26" spans="2:11" ht="38.25" x14ac:dyDescent="0.25">
      <c r="B26" s="17" t="s">
        <v>17</v>
      </c>
      <c r="C26" s="33" t="s">
        <v>398</v>
      </c>
      <c r="D26" s="18" t="s">
        <v>19</v>
      </c>
      <c r="E26" s="19" t="s">
        <v>63</v>
      </c>
      <c r="F26" s="20" t="s">
        <v>64</v>
      </c>
      <c r="G26" s="21" t="s">
        <v>29</v>
      </c>
      <c r="H26" s="22">
        <v>17.899999999999999</v>
      </c>
      <c r="I26" s="23">
        <v>321.22000000000003</v>
      </c>
      <c r="J26" s="22">
        <f>ROUND($K$5*I26,2)+I26</f>
        <v>399.47</v>
      </c>
      <c r="K26" s="24">
        <f>ROUND(H26*J26,2)</f>
        <v>7150.51</v>
      </c>
    </row>
    <row r="27" spans="2:11" ht="38.25" x14ac:dyDescent="0.25">
      <c r="B27" s="6" t="s">
        <v>17</v>
      </c>
      <c r="C27" s="33" t="s">
        <v>399</v>
      </c>
      <c r="D27" s="7" t="s">
        <v>19</v>
      </c>
      <c r="E27" s="8" t="s">
        <v>65</v>
      </c>
      <c r="F27" s="9" t="s">
        <v>66</v>
      </c>
      <c r="G27" s="10" t="s">
        <v>29</v>
      </c>
      <c r="H27" s="11">
        <v>2.16</v>
      </c>
      <c r="I27" s="12">
        <v>438.49</v>
      </c>
      <c r="J27" s="22">
        <f>ROUND($K$5*I27,2)+I27</f>
        <v>545.30999999999995</v>
      </c>
      <c r="K27" s="24">
        <f>ROUND(H27*J27,2)</f>
        <v>1177.8699999999999</v>
      </c>
    </row>
    <row r="28" spans="2:11" ht="25.5" x14ac:dyDescent="0.25">
      <c r="B28" s="25" t="s">
        <v>17</v>
      </c>
      <c r="C28" s="33" t="s">
        <v>400</v>
      </c>
      <c r="D28" s="26" t="s">
        <v>19</v>
      </c>
      <c r="E28" s="27" t="s">
        <v>67</v>
      </c>
      <c r="F28" s="28" t="s">
        <v>68</v>
      </c>
      <c r="G28" s="29" t="s">
        <v>54</v>
      </c>
      <c r="H28" s="30">
        <v>10.92</v>
      </c>
      <c r="I28" s="31">
        <v>1653.39</v>
      </c>
      <c r="J28" s="47">
        <f>ROUND($K$5*I28,2)+I28</f>
        <v>2056.16</v>
      </c>
      <c r="K28" s="24">
        <f>ROUND(H28*J28,2)</f>
        <v>22453.27</v>
      </c>
    </row>
    <row r="29" spans="2:11" x14ac:dyDescent="0.25">
      <c r="B29" s="63" t="s">
        <v>24</v>
      </c>
      <c r="C29" s="64" t="s">
        <v>69</v>
      </c>
      <c r="D29" s="65"/>
      <c r="E29" s="66"/>
      <c r="F29" s="67" t="s">
        <v>70</v>
      </c>
      <c r="G29" s="68" t="s">
        <v>18</v>
      </c>
      <c r="H29" s="69">
        <v>0</v>
      </c>
      <c r="I29" s="70"/>
      <c r="J29" s="69"/>
      <c r="K29" s="71">
        <f>SUM(K30:K32)</f>
        <v>7105.38</v>
      </c>
    </row>
    <row r="30" spans="2:11" ht="38.25" x14ac:dyDescent="0.25">
      <c r="B30" s="17" t="s">
        <v>17</v>
      </c>
      <c r="C30" s="33" t="s">
        <v>401</v>
      </c>
      <c r="D30" s="18" t="s">
        <v>19</v>
      </c>
      <c r="E30" s="19" t="s">
        <v>71</v>
      </c>
      <c r="F30" s="20" t="s">
        <v>72</v>
      </c>
      <c r="G30" s="21" t="s">
        <v>54</v>
      </c>
      <c r="H30" s="22">
        <v>10</v>
      </c>
      <c r="I30" s="23">
        <v>344.39</v>
      </c>
      <c r="J30" s="22">
        <f>ROUND($K$5*I30,2)+I30</f>
        <v>428.28</v>
      </c>
      <c r="K30" s="24">
        <f>ROUND(H30*J30,2)</f>
        <v>4282.8</v>
      </c>
    </row>
    <row r="31" spans="2:11" ht="51" x14ac:dyDescent="0.25">
      <c r="B31" s="6" t="s">
        <v>17</v>
      </c>
      <c r="C31" s="33" t="s">
        <v>402</v>
      </c>
      <c r="D31" s="7" t="s">
        <v>19</v>
      </c>
      <c r="E31" s="8" t="s">
        <v>73</v>
      </c>
      <c r="F31" s="9" t="s">
        <v>74</v>
      </c>
      <c r="G31" s="10" t="s">
        <v>54</v>
      </c>
      <c r="H31" s="11">
        <v>12</v>
      </c>
      <c r="I31" s="12">
        <v>68.56</v>
      </c>
      <c r="J31" s="22">
        <f>ROUND($K$5*I31,2)+I31</f>
        <v>85.26</v>
      </c>
      <c r="K31" s="24">
        <f>ROUND(H31*J31,2)</f>
        <v>1023.12</v>
      </c>
    </row>
    <row r="32" spans="2:11" x14ac:dyDescent="0.25">
      <c r="B32" s="25" t="s">
        <v>17</v>
      </c>
      <c r="C32" s="33" t="s">
        <v>403</v>
      </c>
      <c r="D32" s="26" t="s">
        <v>30</v>
      </c>
      <c r="E32" s="27" t="s">
        <v>75</v>
      </c>
      <c r="F32" s="28" t="s">
        <v>76</v>
      </c>
      <c r="G32" s="29" t="s">
        <v>33</v>
      </c>
      <c r="H32" s="30">
        <v>2</v>
      </c>
      <c r="I32" s="31">
        <v>723.49</v>
      </c>
      <c r="J32" s="47">
        <f>ROUND($K$5*I32,2)+I32</f>
        <v>899.73</v>
      </c>
      <c r="K32" s="24">
        <f>ROUND(H32*J32,2)</f>
        <v>1799.46</v>
      </c>
    </row>
    <row r="33" spans="2:11" x14ac:dyDescent="0.25">
      <c r="B33" s="54" t="s">
        <v>21</v>
      </c>
      <c r="C33" s="55" t="s">
        <v>77</v>
      </c>
      <c r="D33" s="56"/>
      <c r="E33" s="57"/>
      <c r="F33" s="58" t="s">
        <v>78</v>
      </c>
      <c r="G33" s="59" t="s">
        <v>18</v>
      </c>
      <c r="H33" s="60">
        <v>0</v>
      </c>
      <c r="I33" s="61"/>
      <c r="J33" s="60"/>
      <c r="K33" s="62">
        <f>SUM(K34+K36+K39)</f>
        <v>37833.370000000003</v>
      </c>
    </row>
    <row r="34" spans="2:11" x14ac:dyDescent="0.25">
      <c r="B34" s="63" t="s">
        <v>24</v>
      </c>
      <c r="C34" s="64" t="s">
        <v>79</v>
      </c>
      <c r="D34" s="65"/>
      <c r="E34" s="66"/>
      <c r="F34" s="67" t="s">
        <v>80</v>
      </c>
      <c r="G34" s="68" t="s">
        <v>18</v>
      </c>
      <c r="H34" s="69">
        <v>0</v>
      </c>
      <c r="I34" s="70"/>
      <c r="J34" s="69"/>
      <c r="K34" s="71">
        <f>SUM(K35)</f>
        <v>450.1</v>
      </c>
    </row>
    <row r="35" spans="2:11" ht="51" x14ac:dyDescent="0.25">
      <c r="B35" s="41" t="s">
        <v>17</v>
      </c>
      <c r="C35" s="42" t="s">
        <v>404</v>
      </c>
      <c r="D35" s="43" t="s">
        <v>19</v>
      </c>
      <c r="E35" s="44" t="s">
        <v>81</v>
      </c>
      <c r="F35" s="45" t="s">
        <v>82</v>
      </c>
      <c r="G35" s="46" t="s">
        <v>29</v>
      </c>
      <c r="H35" s="47">
        <v>10</v>
      </c>
      <c r="I35" s="48">
        <v>36.19</v>
      </c>
      <c r="J35" s="47">
        <f>ROUND($K$5*I35,2)+I35</f>
        <v>45.01</v>
      </c>
      <c r="K35" s="49">
        <f>ROUND(H35*J35,2)</f>
        <v>450.1</v>
      </c>
    </row>
    <row r="36" spans="2:11" x14ac:dyDescent="0.25">
      <c r="B36" s="63" t="s">
        <v>24</v>
      </c>
      <c r="C36" s="64" t="s">
        <v>83</v>
      </c>
      <c r="D36" s="65"/>
      <c r="E36" s="66"/>
      <c r="F36" s="67" t="s">
        <v>84</v>
      </c>
      <c r="G36" s="68" t="s">
        <v>18</v>
      </c>
      <c r="H36" s="69">
        <v>0</v>
      </c>
      <c r="I36" s="70"/>
      <c r="J36" s="69"/>
      <c r="K36" s="71">
        <f>SUM(K37:K38)</f>
        <v>8199.6</v>
      </c>
    </row>
    <row r="37" spans="2:11" ht="51" x14ac:dyDescent="0.25">
      <c r="B37" s="17" t="s">
        <v>17</v>
      </c>
      <c r="C37" s="33" t="s">
        <v>405</v>
      </c>
      <c r="D37" s="18" t="s">
        <v>19</v>
      </c>
      <c r="E37" s="19" t="s">
        <v>85</v>
      </c>
      <c r="F37" s="20" t="s">
        <v>86</v>
      </c>
      <c r="G37" s="21" t="s">
        <v>29</v>
      </c>
      <c r="H37" s="22">
        <v>50</v>
      </c>
      <c r="I37" s="23">
        <v>40.06</v>
      </c>
      <c r="J37" s="22">
        <f>ROUND($K$5*I37,2)+I37</f>
        <v>49.82</v>
      </c>
      <c r="K37" s="24">
        <f>ROUND(H37*J37,2)</f>
        <v>2491</v>
      </c>
    </row>
    <row r="38" spans="2:11" ht="38.25" x14ac:dyDescent="0.25">
      <c r="B38" s="25" t="s">
        <v>17</v>
      </c>
      <c r="C38" s="33" t="s">
        <v>406</v>
      </c>
      <c r="D38" s="26" t="s">
        <v>30</v>
      </c>
      <c r="E38" s="27" t="s">
        <v>87</v>
      </c>
      <c r="F38" s="28" t="s">
        <v>88</v>
      </c>
      <c r="G38" s="29" t="s">
        <v>29</v>
      </c>
      <c r="H38" s="30">
        <v>94.78</v>
      </c>
      <c r="I38" s="31">
        <v>48.43</v>
      </c>
      <c r="J38" s="47">
        <f>ROUND($K$5*I38,2)+I38</f>
        <v>60.230000000000004</v>
      </c>
      <c r="K38" s="24">
        <f>ROUND(H38*J38,2)</f>
        <v>5708.6</v>
      </c>
    </row>
    <row r="39" spans="2:11" x14ac:dyDescent="0.25">
      <c r="B39" s="63" t="s">
        <v>24</v>
      </c>
      <c r="C39" s="64" t="s">
        <v>89</v>
      </c>
      <c r="D39" s="65"/>
      <c r="E39" s="66"/>
      <c r="F39" s="67" t="s">
        <v>90</v>
      </c>
      <c r="G39" s="68" t="s">
        <v>18</v>
      </c>
      <c r="H39" s="69">
        <v>0</v>
      </c>
      <c r="I39" s="70"/>
      <c r="J39" s="69"/>
      <c r="K39" s="71">
        <f>SUM(K40:K46)</f>
        <v>29183.670000000002</v>
      </c>
    </row>
    <row r="40" spans="2:11" ht="51" x14ac:dyDescent="0.25">
      <c r="B40" s="17" t="s">
        <v>17</v>
      </c>
      <c r="C40" s="33" t="s">
        <v>407</v>
      </c>
      <c r="D40" s="18" t="s">
        <v>19</v>
      </c>
      <c r="E40" s="19" t="s">
        <v>91</v>
      </c>
      <c r="F40" s="20" t="s">
        <v>92</v>
      </c>
      <c r="G40" s="21" t="s">
        <v>29</v>
      </c>
      <c r="H40" s="22">
        <v>188.33</v>
      </c>
      <c r="I40" s="23">
        <v>23.2</v>
      </c>
      <c r="J40" s="22">
        <f t="shared" ref="J40:J46" si="2">ROUND($K$5*I40,2)+I40</f>
        <v>28.85</v>
      </c>
      <c r="K40" s="24">
        <f t="shared" ref="K40:K46" si="3">ROUND(H40*J40,2)</f>
        <v>5433.32</v>
      </c>
    </row>
    <row r="41" spans="2:11" ht="25.5" x14ac:dyDescent="0.25">
      <c r="B41" s="6" t="s">
        <v>17</v>
      </c>
      <c r="C41" s="33" t="s">
        <v>408</v>
      </c>
      <c r="D41" s="7" t="s">
        <v>19</v>
      </c>
      <c r="E41" s="8" t="s">
        <v>93</v>
      </c>
      <c r="F41" s="9" t="s">
        <v>94</v>
      </c>
      <c r="G41" s="10" t="s">
        <v>29</v>
      </c>
      <c r="H41" s="11">
        <v>33.03</v>
      </c>
      <c r="I41" s="12">
        <v>11.17</v>
      </c>
      <c r="J41" s="22">
        <f t="shared" si="2"/>
        <v>13.89</v>
      </c>
      <c r="K41" s="24">
        <f t="shared" si="3"/>
        <v>458.79</v>
      </c>
    </row>
    <row r="42" spans="2:11" ht="38.25" x14ac:dyDescent="0.25">
      <c r="B42" s="6" t="s">
        <v>17</v>
      </c>
      <c r="C42" s="33" t="s">
        <v>409</v>
      </c>
      <c r="D42" s="7" t="s">
        <v>19</v>
      </c>
      <c r="E42" s="8" t="s">
        <v>95</v>
      </c>
      <c r="F42" s="9" t="s">
        <v>96</v>
      </c>
      <c r="G42" s="10" t="s">
        <v>29</v>
      </c>
      <c r="H42" s="11">
        <v>188.33</v>
      </c>
      <c r="I42" s="12">
        <v>35.85</v>
      </c>
      <c r="J42" s="22">
        <f t="shared" si="2"/>
        <v>44.58</v>
      </c>
      <c r="K42" s="24">
        <f t="shared" si="3"/>
        <v>8395.75</v>
      </c>
    </row>
    <row r="43" spans="2:11" ht="38.25" x14ac:dyDescent="0.25">
      <c r="B43" s="6" t="s">
        <v>17</v>
      </c>
      <c r="C43" s="33" t="s">
        <v>410</v>
      </c>
      <c r="D43" s="7" t="s">
        <v>19</v>
      </c>
      <c r="E43" s="8" t="s">
        <v>97</v>
      </c>
      <c r="F43" s="9" t="s">
        <v>98</v>
      </c>
      <c r="G43" s="10" t="s">
        <v>45</v>
      </c>
      <c r="H43" s="11">
        <v>195.5</v>
      </c>
      <c r="I43" s="12">
        <v>4.8600000000000003</v>
      </c>
      <c r="J43" s="22">
        <f t="shared" si="2"/>
        <v>6.04</v>
      </c>
      <c r="K43" s="24">
        <f t="shared" si="3"/>
        <v>1180.82</v>
      </c>
    </row>
    <row r="44" spans="2:11" x14ac:dyDescent="0.25">
      <c r="B44" s="6" t="s">
        <v>17</v>
      </c>
      <c r="C44" s="33" t="s">
        <v>411</v>
      </c>
      <c r="D44" s="7" t="s">
        <v>30</v>
      </c>
      <c r="E44" s="8" t="s">
        <v>99</v>
      </c>
      <c r="F44" s="9" t="s">
        <v>100</v>
      </c>
      <c r="G44" s="10" t="s">
        <v>29</v>
      </c>
      <c r="H44" s="11">
        <v>1.22</v>
      </c>
      <c r="I44" s="12">
        <v>205.52</v>
      </c>
      <c r="J44" s="22">
        <f t="shared" si="2"/>
        <v>255.58</v>
      </c>
      <c r="K44" s="24">
        <f t="shared" si="3"/>
        <v>311.81</v>
      </c>
    </row>
    <row r="45" spans="2:11" x14ac:dyDescent="0.25">
      <c r="B45" s="6" t="s">
        <v>17</v>
      </c>
      <c r="C45" s="33" t="s">
        <v>412</v>
      </c>
      <c r="D45" s="7" t="s">
        <v>30</v>
      </c>
      <c r="E45" s="8" t="s">
        <v>101</v>
      </c>
      <c r="F45" s="9" t="s">
        <v>102</v>
      </c>
      <c r="G45" s="10" t="s">
        <v>29</v>
      </c>
      <c r="H45" s="11">
        <v>3.99</v>
      </c>
      <c r="I45" s="12">
        <v>241.53</v>
      </c>
      <c r="J45" s="22">
        <f t="shared" si="2"/>
        <v>300.37</v>
      </c>
      <c r="K45" s="24">
        <f t="shared" si="3"/>
        <v>1198.48</v>
      </c>
    </row>
    <row r="46" spans="2:11" ht="51" x14ac:dyDescent="0.25">
      <c r="B46" s="25" t="s">
        <v>17</v>
      </c>
      <c r="C46" s="33" t="s">
        <v>413</v>
      </c>
      <c r="D46" s="26" t="s">
        <v>19</v>
      </c>
      <c r="E46" s="27" t="s">
        <v>103</v>
      </c>
      <c r="F46" s="28" t="s">
        <v>104</v>
      </c>
      <c r="G46" s="29" t="s">
        <v>29</v>
      </c>
      <c r="H46" s="30">
        <v>155</v>
      </c>
      <c r="I46" s="31">
        <v>63.32</v>
      </c>
      <c r="J46" s="47">
        <f t="shared" si="2"/>
        <v>78.739999999999995</v>
      </c>
      <c r="K46" s="49">
        <f t="shared" si="3"/>
        <v>12204.7</v>
      </c>
    </row>
    <row r="47" spans="2:11" x14ac:dyDescent="0.25">
      <c r="B47" s="54" t="s">
        <v>21</v>
      </c>
      <c r="C47" s="55" t="s">
        <v>105</v>
      </c>
      <c r="D47" s="56"/>
      <c r="E47" s="57"/>
      <c r="F47" s="58" t="s">
        <v>106</v>
      </c>
      <c r="G47" s="59" t="s">
        <v>18</v>
      </c>
      <c r="H47" s="60">
        <v>0</v>
      </c>
      <c r="I47" s="61"/>
      <c r="J47" s="60"/>
      <c r="K47" s="62">
        <f>SUM(K48+K60+K69+K72)</f>
        <v>20456.32</v>
      </c>
    </row>
    <row r="48" spans="2:11" x14ac:dyDescent="0.25">
      <c r="B48" s="63" t="s">
        <v>24</v>
      </c>
      <c r="C48" s="64" t="s">
        <v>107</v>
      </c>
      <c r="D48" s="65"/>
      <c r="E48" s="66"/>
      <c r="F48" s="67" t="s">
        <v>108</v>
      </c>
      <c r="G48" s="68" t="s">
        <v>18</v>
      </c>
      <c r="H48" s="69">
        <v>0</v>
      </c>
      <c r="I48" s="70"/>
      <c r="J48" s="69"/>
      <c r="K48" s="71">
        <f>SUM(K49:K59)</f>
        <v>2441.62</v>
      </c>
    </row>
    <row r="49" spans="2:11" ht="63.75" x14ac:dyDescent="0.25">
      <c r="B49" s="17" t="s">
        <v>17</v>
      </c>
      <c r="C49" s="33" t="s">
        <v>414</v>
      </c>
      <c r="D49" s="18" t="s">
        <v>19</v>
      </c>
      <c r="E49" s="19" t="s">
        <v>109</v>
      </c>
      <c r="F49" s="20" t="s">
        <v>110</v>
      </c>
      <c r="G49" s="21" t="s">
        <v>54</v>
      </c>
      <c r="H49" s="22">
        <v>4</v>
      </c>
      <c r="I49" s="23">
        <v>12.68</v>
      </c>
      <c r="J49" s="22">
        <f t="shared" ref="J49:J59" si="4">ROUND($K$5*I49,2)+I49</f>
        <v>15.77</v>
      </c>
      <c r="K49" s="24">
        <f t="shared" ref="K49:K59" si="5">ROUND(H49*J49,2)</f>
        <v>63.08</v>
      </c>
    </row>
    <row r="50" spans="2:11" ht="38.25" x14ac:dyDescent="0.25">
      <c r="B50" s="6" t="s">
        <v>17</v>
      </c>
      <c r="C50" s="33" t="s">
        <v>415</v>
      </c>
      <c r="D50" s="7" t="s">
        <v>19</v>
      </c>
      <c r="E50" s="8" t="s">
        <v>111</v>
      </c>
      <c r="F50" s="9" t="s">
        <v>112</v>
      </c>
      <c r="G50" s="10" t="s">
        <v>54</v>
      </c>
      <c r="H50" s="11">
        <v>16</v>
      </c>
      <c r="I50" s="12">
        <v>4.33</v>
      </c>
      <c r="J50" s="22">
        <f t="shared" si="4"/>
        <v>5.38</v>
      </c>
      <c r="K50" s="24">
        <f t="shared" si="5"/>
        <v>86.08</v>
      </c>
    </row>
    <row r="51" spans="2:11" ht="38.25" x14ac:dyDescent="0.25">
      <c r="B51" s="6" t="s">
        <v>17</v>
      </c>
      <c r="C51" s="33" t="s">
        <v>416</v>
      </c>
      <c r="D51" s="7" t="s">
        <v>19</v>
      </c>
      <c r="E51" s="8" t="s">
        <v>113</v>
      </c>
      <c r="F51" s="9" t="s">
        <v>114</v>
      </c>
      <c r="G51" s="10" t="s">
        <v>45</v>
      </c>
      <c r="H51" s="11">
        <v>54</v>
      </c>
      <c r="I51" s="12">
        <v>15.57</v>
      </c>
      <c r="J51" s="22">
        <f t="shared" si="4"/>
        <v>19.36</v>
      </c>
      <c r="K51" s="24">
        <f t="shared" si="5"/>
        <v>1045.44</v>
      </c>
    </row>
    <row r="52" spans="2:11" ht="38.25" x14ac:dyDescent="0.25">
      <c r="B52" s="6" t="s">
        <v>17</v>
      </c>
      <c r="C52" s="33" t="s">
        <v>417</v>
      </c>
      <c r="D52" s="7" t="s">
        <v>19</v>
      </c>
      <c r="E52" s="8" t="s">
        <v>115</v>
      </c>
      <c r="F52" s="9" t="s">
        <v>116</v>
      </c>
      <c r="G52" s="10" t="s">
        <v>54</v>
      </c>
      <c r="H52" s="11">
        <v>2</v>
      </c>
      <c r="I52" s="12">
        <v>6.37</v>
      </c>
      <c r="J52" s="22">
        <f t="shared" si="4"/>
        <v>7.92</v>
      </c>
      <c r="K52" s="24">
        <f t="shared" si="5"/>
        <v>15.84</v>
      </c>
    </row>
    <row r="53" spans="2:11" ht="51" x14ac:dyDescent="0.25">
      <c r="B53" s="6" t="s">
        <v>17</v>
      </c>
      <c r="C53" s="33" t="s">
        <v>418</v>
      </c>
      <c r="D53" s="7" t="s">
        <v>19</v>
      </c>
      <c r="E53" s="8" t="s">
        <v>117</v>
      </c>
      <c r="F53" s="9" t="s">
        <v>118</v>
      </c>
      <c r="G53" s="10" t="s">
        <v>54</v>
      </c>
      <c r="H53" s="11">
        <v>13</v>
      </c>
      <c r="I53" s="12">
        <v>10.39</v>
      </c>
      <c r="J53" s="22">
        <f t="shared" si="4"/>
        <v>12.92</v>
      </c>
      <c r="K53" s="24">
        <f t="shared" si="5"/>
        <v>167.96</v>
      </c>
    </row>
    <row r="54" spans="2:11" ht="38.25" x14ac:dyDescent="0.25">
      <c r="B54" s="6" t="s">
        <v>17</v>
      </c>
      <c r="C54" s="33" t="s">
        <v>419</v>
      </c>
      <c r="D54" s="7" t="s">
        <v>19</v>
      </c>
      <c r="E54" s="8" t="s">
        <v>119</v>
      </c>
      <c r="F54" s="9" t="s">
        <v>120</v>
      </c>
      <c r="G54" s="10" t="s">
        <v>54</v>
      </c>
      <c r="H54" s="11">
        <v>2</v>
      </c>
      <c r="I54" s="12">
        <v>6.84</v>
      </c>
      <c r="J54" s="22">
        <f t="shared" si="4"/>
        <v>8.51</v>
      </c>
      <c r="K54" s="24">
        <f t="shared" si="5"/>
        <v>17.02</v>
      </c>
    </row>
    <row r="55" spans="2:11" ht="38.25" x14ac:dyDescent="0.25">
      <c r="B55" s="6" t="s">
        <v>17</v>
      </c>
      <c r="C55" s="33" t="s">
        <v>420</v>
      </c>
      <c r="D55" s="7" t="s">
        <v>19</v>
      </c>
      <c r="E55" s="8" t="s">
        <v>121</v>
      </c>
      <c r="F55" s="9" t="s">
        <v>122</v>
      </c>
      <c r="G55" s="10" t="s">
        <v>54</v>
      </c>
      <c r="H55" s="11">
        <v>9</v>
      </c>
      <c r="I55" s="12">
        <v>8.8000000000000007</v>
      </c>
      <c r="J55" s="22">
        <f t="shared" si="4"/>
        <v>10.940000000000001</v>
      </c>
      <c r="K55" s="24">
        <f t="shared" si="5"/>
        <v>98.46</v>
      </c>
    </row>
    <row r="56" spans="2:11" ht="38.25" x14ac:dyDescent="0.25">
      <c r="B56" s="6" t="s">
        <v>17</v>
      </c>
      <c r="C56" s="33" t="s">
        <v>421</v>
      </c>
      <c r="D56" s="7" t="s">
        <v>19</v>
      </c>
      <c r="E56" s="8" t="s">
        <v>123</v>
      </c>
      <c r="F56" s="9" t="s">
        <v>124</v>
      </c>
      <c r="G56" s="10" t="s">
        <v>54</v>
      </c>
      <c r="H56" s="11">
        <v>2</v>
      </c>
      <c r="I56" s="12">
        <v>59.03</v>
      </c>
      <c r="J56" s="22">
        <f t="shared" si="4"/>
        <v>73.41</v>
      </c>
      <c r="K56" s="24">
        <f t="shared" si="5"/>
        <v>146.82</v>
      </c>
    </row>
    <row r="57" spans="2:11" ht="25.5" x14ac:dyDescent="0.25">
      <c r="B57" s="6" t="s">
        <v>17</v>
      </c>
      <c r="C57" s="33" t="s">
        <v>422</v>
      </c>
      <c r="D57" s="7" t="s">
        <v>19</v>
      </c>
      <c r="E57" s="8" t="s">
        <v>125</v>
      </c>
      <c r="F57" s="9" t="s">
        <v>126</v>
      </c>
      <c r="G57" s="10" t="s">
        <v>54</v>
      </c>
      <c r="H57" s="11">
        <v>6</v>
      </c>
      <c r="I57" s="12">
        <v>28.64</v>
      </c>
      <c r="J57" s="22">
        <f t="shared" si="4"/>
        <v>35.620000000000005</v>
      </c>
      <c r="K57" s="24">
        <f t="shared" si="5"/>
        <v>213.72</v>
      </c>
    </row>
    <row r="58" spans="2:11" ht="25.5" x14ac:dyDescent="0.25">
      <c r="B58" s="6" t="s">
        <v>17</v>
      </c>
      <c r="C58" s="33" t="s">
        <v>423</v>
      </c>
      <c r="D58" s="7" t="s">
        <v>19</v>
      </c>
      <c r="E58" s="8" t="s">
        <v>127</v>
      </c>
      <c r="F58" s="9" t="s">
        <v>128</v>
      </c>
      <c r="G58" s="10" t="s">
        <v>54</v>
      </c>
      <c r="H58" s="11">
        <v>2</v>
      </c>
      <c r="I58" s="12">
        <v>24.4</v>
      </c>
      <c r="J58" s="22">
        <f t="shared" si="4"/>
        <v>30.34</v>
      </c>
      <c r="K58" s="24">
        <f t="shared" si="5"/>
        <v>60.68</v>
      </c>
    </row>
    <row r="59" spans="2:11" ht="25.5" x14ac:dyDescent="0.25">
      <c r="B59" s="25" t="s">
        <v>17</v>
      </c>
      <c r="C59" s="33" t="s">
        <v>424</v>
      </c>
      <c r="D59" s="26" t="s">
        <v>19</v>
      </c>
      <c r="E59" s="27" t="s">
        <v>129</v>
      </c>
      <c r="F59" s="28" t="s">
        <v>130</v>
      </c>
      <c r="G59" s="29" t="s">
        <v>54</v>
      </c>
      <c r="H59" s="30">
        <v>2</v>
      </c>
      <c r="I59" s="31">
        <v>211.69</v>
      </c>
      <c r="J59" s="47">
        <f t="shared" si="4"/>
        <v>263.26</v>
      </c>
      <c r="K59" s="49">
        <f t="shared" si="5"/>
        <v>526.52</v>
      </c>
    </row>
    <row r="60" spans="2:11" x14ac:dyDescent="0.25">
      <c r="B60" s="63" t="s">
        <v>24</v>
      </c>
      <c r="C60" s="64" t="s">
        <v>131</v>
      </c>
      <c r="D60" s="65"/>
      <c r="E60" s="66"/>
      <c r="F60" s="67" t="s">
        <v>132</v>
      </c>
      <c r="G60" s="68" t="s">
        <v>18</v>
      </c>
      <c r="H60" s="69">
        <v>0</v>
      </c>
      <c r="I60" s="70"/>
      <c r="J60" s="69"/>
      <c r="K60" s="71">
        <f>SUM(K61:K68)</f>
        <v>3962.65</v>
      </c>
    </row>
    <row r="61" spans="2:11" ht="38.25" x14ac:dyDescent="0.25">
      <c r="B61" s="17" t="s">
        <v>17</v>
      </c>
      <c r="C61" s="33" t="s">
        <v>425</v>
      </c>
      <c r="D61" s="18" t="s">
        <v>19</v>
      </c>
      <c r="E61" s="19" t="s">
        <v>133</v>
      </c>
      <c r="F61" s="20" t="s">
        <v>134</v>
      </c>
      <c r="G61" s="21" t="s">
        <v>45</v>
      </c>
      <c r="H61" s="22">
        <v>12</v>
      </c>
      <c r="I61" s="23">
        <v>13.78</v>
      </c>
      <c r="J61" s="22">
        <f t="shared" ref="J61:J68" si="6">ROUND($K$5*I61,2)+I61</f>
        <v>17.14</v>
      </c>
      <c r="K61" s="24">
        <f t="shared" ref="K61:K68" si="7">ROUND(H61*J61,2)</f>
        <v>205.68</v>
      </c>
    </row>
    <row r="62" spans="2:11" ht="38.25" x14ac:dyDescent="0.25">
      <c r="B62" s="6" t="s">
        <v>17</v>
      </c>
      <c r="C62" s="33" t="s">
        <v>426</v>
      </c>
      <c r="D62" s="7" t="s">
        <v>19</v>
      </c>
      <c r="E62" s="8" t="s">
        <v>135</v>
      </c>
      <c r="F62" s="9" t="s">
        <v>136</v>
      </c>
      <c r="G62" s="10" t="s">
        <v>45</v>
      </c>
      <c r="H62" s="11">
        <v>12</v>
      </c>
      <c r="I62" s="12">
        <v>19.86</v>
      </c>
      <c r="J62" s="22">
        <f t="shared" si="6"/>
        <v>24.7</v>
      </c>
      <c r="K62" s="24">
        <f t="shared" si="7"/>
        <v>296.39999999999998</v>
      </c>
    </row>
    <row r="63" spans="2:11" ht="38.25" x14ac:dyDescent="0.25">
      <c r="B63" s="6" t="s">
        <v>17</v>
      </c>
      <c r="C63" s="33" t="s">
        <v>427</v>
      </c>
      <c r="D63" s="7" t="s">
        <v>19</v>
      </c>
      <c r="E63" s="8" t="s">
        <v>137</v>
      </c>
      <c r="F63" s="9" t="s">
        <v>138</v>
      </c>
      <c r="G63" s="10" t="s">
        <v>45</v>
      </c>
      <c r="H63" s="11">
        <v>24</v>
      </c>
      <c r="I63" s="12">
        <v>30.04</v>
      </c>
      <c r="J63" s="22">
        <f t="shared" si="6"/>
        <v>37.36</v>
      </c>
      <c r="K63" s="24">
        <f t="shared" si="7"/>
        <v>896.64</v>
      </c>
    </row>
    <row r="64" spans="2:11" ht="38.25" x14ac:dyDescent="0.25">
      <c r="B64" s="6" t="s">
        <v>17</v>
      </c>
      <c r="C64" s="33" t="s">
        <v>428</v>
      </c>
      <c r="D64" s="7" t="s">
        <v>19</v>
      </c>
      <c r="E64" s="8" t="s">
        <v>139</v>
      </c>
      <c r="F64" s="9" t="s">
        <v>140</v>
      </c>
      <c r="G64" s="10" t="s">
        <v>45</v>
      </c>
      <c r="H64" s="11">
        <v>24</v>
      </c>
      <c r="I64" s="12">
        <v>38.71</v>
      </c>
      <c r="J64" s="22">
        <f t="shared" si="6"/>
        <v>48.14</v>
      </c>
      <c r="K64" s="24">
        <f t="shared" si="7"/>
        <v>1155.3599999999999</v>
      </c>
    </row>
    <row r="65" spans="2:11" ht="25.5" x14ac:dyDescent="0.25">
      <c r="B65" s="6" t="s">
        <v>17</v>
      </c>
      <c r="C65" s="33" t="s">
        <v>429</v>
      </c>
      <c r="D65" s="7" t="s">
        <v>30</v>
      </c>
      <c r="E65" s="8" t="s">
        <v>141</v>
      </c>
      <c r="F65" s="9" t="s">
        <v>142</v>
      </c>
      <c r="G65" s="10" t="s">
        <v>33</v>
      </c>
      <c r="H65" s="11">
        <v>4</v>
      </c>
      <c r="I65" s="12">
        <v>54.99</v>
      </c>
      <c r="J65" s="22">
        <f t="shared" si="6"/>
        <v>68.39</v>
      </c>
      <c r="K65" s="24">
        <f t="shared" si="7"/>
        <v>273.56</v>
      </c>
    </row>
    <row r="66" spans="2:11" ht="51" x14ac:dyDescent="0.25">
      <c r="B66" s="6" t="s">
        <v>17</v>
      </c>
      <c r="C66" s="33" t="s">
        <v>430</v>
      </c>
      <c r="D66" s="7" t="s">
        <v>19</v>
      </c>
      <c r="E66" s="8" t="s">
        <v>143</v>
      </c>
      <c r="F66" s="9" t="s">
        <v>144</v>
      </c>
      <c r="G66" s="10" t="s">
        <v>54</v>
      </c>
      <c r="H66" s="11">
        <v>4</v>
      </c>
      <c r="I66" s="12">
        <v>21.26</v>
      </c>
      <c r="J66" s="22">
        <f t="shared" si="6"/>
        <v>26.44</v>
      </c>
      <c r="K66" s="24">
        <f t="shared" si="7"/>
        <v>105.76</v>
      </c>
    </row>
    <row r="67" spans="2:11" ht="51" x14ac:dyDescent="0.25">
      <c r="B67" s="6" t="s">
        <v>17</v>
      </c>
      <c r="C67" s="33" t="s">
        <v>431</v>
      </c>
      <c r="D67" s="7" t="s">
        <v>19</v>
      </c>
      <c r="E67" s="8" t="s">
        <v>145</v>
      </c>
      <c r="F67" s="9" t="s">
        <v>146</v>
      </c>
      <c r="G67" s="10" t="s">
        <v>54</v>
      </c>
      <c r="H67" s="11">
        <v>1</v>
      </c>
      <c r="I67" s="12">
        <v>461.88</v>
      </c>
      <c r="J67" s="22">
        <f t="shared" si="6"/>
        <v>574.39</v>
      </c>
      <c r="K67" s="24">
        <f t="shared" si="7"/>
        <v>574.39</v>
      </c>
    </row>
    <row r="68" spans="2:11" ht="38.25" x14ac:dyDescent="0.25">
      <c r="B68" s="25" t="s">
        <v>17</v>
      </c>
      <c r="C68" s="33" t="s">
        <v>432</v>
      </c>
      <c r="D68" s="26" t="s">
        <v>30</v>
      </c>
      <c r="E68" s="27" t="s">
        <v>147</v>
      </c>
      <c r="F68" s="28" t="s">
        <v>148</v>
      </c>
      <c r="G68" s="29" t="s">
        <v>45</v>
      </c>
      <c r="H68" s="30">
        <v>21</v>
      </c>
      <c r="I68" s="31">
        <v>17.420000000000002</v>
      </c>
      <c r="J68" s="47">
        <f t="shared" si="6"/>
        <v>21.660000000000004</v>
      </c>
      <c r="K68" s="49">
        <f t="shared" si="7"/>
        <v>454.86</v>
      </c>
    </row>
    <row r="69" spans="2:11" x14ac:dyDescent="0.25">
      <c r="B69" s="63" t="s">
        <v>24</v>
      </c>
      <c r="C69" s="64" t="s">
        <v>149</v>
      </c>
      <c r="D69" s="65"/>
      <c r="E69" s="66"/>
      <c r="F69" s="67" t="s">
        <v>150</v>
      </c>
      <c r="G69" s="68" t="s">
        <v>18</v>
      </c>
      <c r="H69" s="69">
        <v>0</v>
      </c>
      <c r="I69" s="70"/>
      <c r="J69" s="69"/>
      <c r="K69" s="71">
        <f>SUM(K70:K71)</f>
        <v>257.58000000000004</v>
      </c>
    </row>
    <row r="70" spans="2:11" ht="38.25" x14ac:dyDescent="0.25">
      <c r="B70" s="17" t="s">
        <v>17</v>
      </c>
      <c r="C70" s="33" t="s">
        <v>433</v>
      </c>
      <c r="D70" s="18" t="s">
        <v>19</v>
      </c>
      <c r="E70" s="19" t="s">
        <v>151</v>
      </c>
      <c r="F70" s="20" t="s">
        <v>152</v>
      </c>
      <c r="G70" s="21" t="s">
        <v>45</v>
      </c>
      <c r="H70" s="22">
        <v>18</v>
      </c>
      <c r="I70" s="23">
        <v>9.16</v>
      </c>
      <c r="J70" s="22">
        <f>ROUND($K$5*I70,2)+I70</f>
        <v>11.39</v>
      </c>
      <c r="K70" s="24">
        <f>ROUND(H70*J70,2)</f>
        <v>205.02</v>
      </c>
    </row>
    <row r="71" spans="2:11" ht="38.25" x14ac:dyDescent="0.25">
      <c r="B71" s="25" t="s">
        <v>17</v>
      </c>
      <c r="C71" s="33" t="s">
        <v>434</v>
      </c>
      <c r="D71" s="26" t="s">
        <v>19</v>
      </c>
      <c r="E71" s="27" t="s">
        <v>153</v>
      </c>
      <c r="F71" s="28" t="s">
        <v>154</v>
      </c>
      <c r="G71" s="29" t="s">
        <v>54</v>
      </c>
      <c r="H71" s="30">
        <v>12</v>
      </c>
      <c r="I71" s="31">
        <v>3.52</v>
      </c>
      <c r="J71" s="47">
        <f>ROUND($K$5*I71,2)+I71</f>
        <v>4.38</v>
      </c>
      <c r="K71" s="49">
        <f>ROUND(H71*J71,2)</f>
        <v>52.56</v>
      </c>
    </row>
    <row r="72" spans="2:11" x14ac:dyDescent="0.25">
      <c r="B72" s="63" t="s">
        <v>24</v>
      </c>
      <c r="C72" s="64" t="s">
        <v>155</v>
      </c>
      <c r="D72" s="65"/>
      <c r="E72" s="66"/>
      <c r="F72" s="67" t="s">
        <v>156</v>
      </c>
      <c r="G72" s="68" t="s">
        <v>18</v>
      </c>
      <c r="H72" s="69">
        <v>0</v>
      </c>
      <c r="I72" s="70"/>
      <c r="J72" s="69"/>
      <c r="K72" s="71">
        <f>SUM(K73:K94)</f>
        <v>13794.470000000001</v>
      </c>
    </row>
    <row r="73" spans="2:11" ht="25.5" x14ac:dyDescent="0.25">
      <c r="B73" s="17" t="s">
        <v>17</v>
      </c>
      <c r="C73" s="33" t="s">
        <v>435</v>
      </c>
      <c r="D73" s="18" t="s">
        <v>19</v>
      </c>
      <c r="E73" s="19" t="s">
        <v>157</v>
      </c>
      <c r="F73" s="20" t="s">
        <v>158</v>
      </c>
      <c r="G73" s="21" t="s">
        <v>54</v>
      </c>
      <c r="H73" s="22">
        <v>2</v>
      </c>
      <c r="I73" s="23">
        <v>382.87</v>
      </c>
      <c r="J73" s="22">
        <f t="shared" ref="J73:J94" si="8">ROUND($K$5*I73,2)+I73</f>
        <v>476.14</v>
      </c>
      <c r="K73" s="24">
        <f t="shared" ref="K73:K94" si="9">ROUND(H73*J73,2)</f>
        <v>952.28</v>
      </c>
    </row>
    <row r="74" spans="2:11" ht="25.5" x14ac:dyDescent="0.25">
      <c r="B74" s="6" t="s">
        <v>17</v>
      </c>
      <c r="C74" s="33" t="s">
        <v>436</v>
      </c>
      <c r="D74" s="7" t="s">
        <v>19</v>
      </c>
      <c r="E74" s="8" t="s">
        <v>159</v>
      </c>
      <c r="F74" s="9" t="s">
        <v>160</v>
      </c>
      <c r="G74" s="10" t="s">
        <v>54</v>
      </c>
      <c r="H74" s="11">
        <v>2</v>
      </c>
      <c r="I74" s="12">
        <v>64.150000000000006</v>
      </c>
      <c r="J74" s="22">
        <f t="shared" si="8"/>
        <v>79.78</v>
      </c>
      <c r="K74" s="24">
        <f t="shared" si="9"/>
        <v>159.56</v>
      </c>
    </row>
    <row r="75" spans="2:11" ht="25.5" x14ac:dyDescent="0.25">
      <c r="B75" s="6" t="s">
        <v>17</v>
      </c>
      <c r="C75" s="33" t="s">
        <v>437</v>
      </c>
      <c r="D75" s="7" t="s">
        <v>30</v>
      </c>
      <c r="E75" s="8" t="s">
        <v>161</v>
      </c>
      <c r="F75" s="9" t="s">
        <v>162</v>
      </c>
      <c r="G75" s="10" t="s">
        <v>33</v>
      </c>
      <c r="H75" s="11">
        <v>2</v>
      </c>
      <c r="I75" s="12">
        <v>140.28</v>
      </c>
      <c r="J75" s="22">
        <f t="shared" si="8"/>
        <v>174.45</v>
      </c>
      <c r="K75" s="24">
        <f t="shared" si="9"/>
        <v>348.9</v>
      </c>
    </row>
    <row r="76" spans="2:11" ht="114.75" x14ac:dyDescent="0.25">
      <c r="B76" s="6" t="s">
        <v>17</v>
      </c>
      <c r="C76" s="33" t="s">
        <v>438</v>
      </c>
      <c r="D76" s="7" t="s">
        <v>30</v>
      </c>
      <c r="E76" s="8" t="s">
        <v>163</v>
      </c>
      <c r="F76" s="9" t="s">
        <v>164</v>
      </c>
      <c r="G76" s="10" t="s">
        <v>33</v>
      </c>
      <c r="H76" s="11">
        <v>2</v>
      </c>
      <c r="I76" s="12">
        <v>477.58</v>
      </c>
      <c r="J76" s="22">
        <f t="shared" si="8"/>
        <v>593.91999999999996</v>
      </c>
      <c r="K76" s="24">
        <f t="shared" si="9"/>
        <v>1187.8399999999999</v>
      </c>
    </row>
    <row r="77" spans="2:11" ht="38.25" x14ac:dyDescent="0.25">
      <c r="B77" s="6" t="s">
        <v>17</v>
      </c>
      <c r="C77" s="33" t="s">
        <v>439</v>
      </c>
      <c r="D77" s="7" t="s">
        <v>19</v>
      </c>
      <c r="E77" s="8" t="s">
        <v>165</v>
      </c>
      <c r="F77" s="9" t="s">
        <v>166</v>
      </c>
      <c r="G77" s="10" t="s">
        <v>54</v>
      </c>
      <c r="H77" s="11">
        <v>1</v>
      </c>
      <c r="I77" s="12">
        <v>549.71</v>
      </c>
      <c r="J77" s="22">
        <f t="shared" si="8"/>
        <v>683.62</v>
      </c>
      <c r="K77" s="24">
        <f t="shared" si="9"/>
        <v>683.62</v>
      </c>
    </row>
    <row r="78" spans="2:11" ht="51" x14ac:dyDescent="0.25">
      <c r="B78" s="6" t="s">
        <v>17</v>
      </c>
      <c r="C78" s="33" t="s">
        <v>440</v>
      </c>
      <c r="D78" s="7" t="s">
        <v>19</v>
      </c>
      <c r="E78" s="8" t="s">
        <v>167</v>
      </c>
      <c r="F78" s="9" t="s">
        <v>168</v>
      </c>
      <c r="G78" s="10" t="s">
        <v>54</v>
      </c>
      <c r="H78" s="11">
        <v>1</v>
      </c>
      <c r="I78" s="12">
        <v>289.07</v>
      </c>
      <c r="J78" s="22">
        <f t="shared" si="8"/>
        <v>359.49</v>
      </c>
      <c r="K78" s="24">
        <f t="shared" si="9"/>
        <v>359.49</v>
      </c>
    </row>
    <row r="79" spans="2:11" ht="38.25" x14ac:dyDescent="0.25">
      <c r="B79" s="6" t="s">
        <v>17</v>
      </c>
      <c r="C79" s="33" t="s">
        <v>441</v>
      </c>
      <c r="D79" s="7" t="s">
        <v>19</v>
      </c>
      <c r="E79" s="8" t="s">
        <v>169</v>
      </c>
      <c r="F79" s="9" t="s">
        <v>170</v>
      </c>
      <c r="G79" s="10" t="s">
        <v>54</v>
      </c>
      <c r="H79" s="11">
        <v>1</v>
      </c>
      <c r="I79" s="12">
        <v>76.77</v>
      </c>
      <c r="J79" s="22">
        <f t="shared" si="8"/>
        <v>95.47</v>
      </c>
      <c r="K79" s="24">
        <f t="shared" si="9"/>
        <v>95.47</v>
      </c>
    </row>
    <row r="80" spans="2:11" ht="63.75" x14ac:dyDescent="0.25">
      <c r="B80" s="6" t="s">
        <v>17</v>
      </c>
      <c r="C80" s="33" t="s">
        <v>442</v>
      </c>
      <c r="D80" s="7" t="s">
        <v>30</v>
      </c>
      <c r="E80" s="8" t="s">
        <v>171</v>
      </c>
      <c r="F80" s="9" t="s">
        <v>172</v>
      </c>
      <c r="G80" s="10" t="s">
        <v>173</v>
      </c>
      <c r="H80" s="11">
        <v>1</v>
      </c>
      <c r="I80" s="12">
        <v>821.6</v>
      </c>
      <c r="J80" s="22">
        <f t="shared" si="8"/>
        <v>1021.74</v>
      </c>
      <c r="K80" s="24">
        <f t="shared" si="9"/>
        <v>1021.74</v>
      </c>
    </row>
    <row r="81" spans="2:11" ht="63.75" x14ac:dyDescent="0.25">
      <c r="B81" s="6" t="s">
        <v>17</v>
      </c>
      <c r="C81" s="33" t="s">
        <v>443</v>
      </c>
      <c r="D81" s="7" t="s">
        <v>19</v>
      </c>
      <c r="E81" s="8" t="s">
        <v>174</v>
      </c>
      <c r="F81" s="9" t="s">
        <v>175</v>
      </c>
      <c r="G81" s="10" t="s">
        <v>54</v>
      </c>
      <c r="H81" s="11">
        <v>1</v>
      </c>
      <c r="I81" s="12">
        <v>676.2</v>
      </c>
      <c r="J81" s="22">
        <f t="shared" si="8"/>
        <v>840.92000000000007</v>
      </c>
      <c r="K81" s="24">
        <f t="shared" si="9"/>
        <v>840.92</v>
      </c>
    </row>
    <row r="82" spans="2:11" ht="38.25" x14ac:dyDescent="0.25">
      <c r="B82" s="6" t="s">
        <v>17</v>
      </c>
      <c r="C82" s="33" t="s">
        <v>444</v>
      </c>
      <c r="D82" s="7" t="s">
        <v>19</v>
      </c>
      <c r="E82" s="8" t="s">
        <v>176</v>
      </c>
      <c r="F82" s="9" t="s">
        <v>177</v>
      </c>
      <c r="G82" s="10" t="s">
        <v>54</v>
      </c>
      <c r="H82" s="11">
        <v>2</v>
      </c>
      <c r="I82" s="12">
        <v>284.8</v>
      </c>
      <c r="J82" s="22">
        <f t="shared" si="8"/>
        <v>354.18</v>
      </c>
      <c r="K82" s="24">
        <f t="shared" si="9"/>
        <v>708.36</v>
      </c>
    </row>
    <row r="83" spans="2:11" ht="25.5" x14ac:dyDescent="0.25">
      <c r="B83" s="6" t="s">
        <v>17</v>
      </c>
      <c r="C83" s="33" t="s">
        <v>445</v>
      </c>
      <c r="D83" s="7" t="s">
        <v>19</v>
      </c>
      <c r="E83" s="8" t="s">
        <v>178</v>
      </c>
      <c r="F83" s="9" t="s">
        <v>179</v>
      </c>
      <c r="G83" s="10" t="s">
        <v>54</v>
      </c>
      <c r="H83" s="11">
        <v>2</v>
      </c>
      <c r="I83" s="12">
        <v>9.8000000000000007</v>
      </c>
      <c r="J83" s="22">
        <f t="shared" si="8"/>
        <v>12.190000000000001</v>
      </c>
      <c r="K83" s="24">
        <f t="shared" si="9"/>
        <v>24.38</v>
      </c>
    </row>
    <row r="84" spans="2:11" ht="51" x14ac:dyDescent="0.25">
      <c r="B84" s="6" t="s">
        <v>17</v>
      </c>
      <c r="C84" s="33" t="s">
        <v>446</v>
      </c>
      <c r="D84" s="7" t="s">
        <v>30</v>
      </c>
      <c r="E84" s="8" t="s">
        <v>180</v>
      </c>
      <c r="F84" s="9" t="s">
        <v>181</v>
      </c>
      <c r="G84" s="10" t="s">
        <v>33</v>
      </c>
      <c r="H84" s="11">
        <v>4</v>
      </c>
      <c r="I84" s="12">
        <v>246.27</v>
      </c>
      <c r="J84" s="22">
        <f t="shared" si="8"/>
        <v>306.26</v>
      </c>
      <c r="K84" s="24">
        <f t="shared" si="9"/>
        <v>1225.04</v>
      </c>
    </row>
    <row r="85" spans="2:11" ht="38.25" x14ac:dyDescent="0.25">
      <c r="B85" s="6" t="s">
        <v>17</v>
      </c>
      <c r="C85" s="33" t="s">
        <v>447</v>
      </c>
      <c r="D85" s="7" t="s">
        <v>19</v>
      </c>
      <c r="E85" s="8" t="s">
        <v>182</v>
      </c>
      <c r="F85" s="9" t="s">
        <v>183</v>
      </c>
      <c r="G85" s="10" t="s">
        <v>54</v>
      </c>
      <c r="H85" s="11">
        <v>2</v>
      </c>
      <c r="I85" s="12">
        <v>112.21</v>
      </c>
      <c r="J85" s="22">
        <f t="shared" si="8"/>
        <v>139.54</v>
      </c>
      <c r="K85" s="24">
        <f t="shared" si="9"/>
        <v>279.08</v>
      </c>
    </row>
    <row r="86" spans="2:11" ht="38.25" x14ac:dyDescent="0.25">
      <c r="B86" s="6" t="s">
        <v>17</v>
      </c>
      <c r="C86" s="33" t="s">
        <v>448</v>
      </c>
      <c r="D86" s="7" t="s">
        <v>30</v>
      </c>
      <c r="E86" s="8" t="s">
        <v>184</v>
      </c>
      <c r="F86" s="9" t="s">
        <v>185</v>
      </c>
      <c r="G86" s="10" t="s">
        <v>33</v>
      </c>
      <c r="H86" s="11">
        <v>2</v>
      </c>
      <c r="I86" s="12">
        <v>110.27</v>
      </c>
      <c r="J86" s="22">
        <f t="shared" si="8"/>
        <v>137.13</v>
      </c>
      <c r="K86" s="24">
        <f t="shared" si="9"/>
        <v>274.26</v>
      </c>
    </row>
    <row r="87" spans="2:11" ht="51" x14ac:dyDescent="0.25">
      <c r="B87" s="6" t="s">
        <v>17</v>
      </c>
      <c r="C87" s="33" t="s">
        <v>449</v>
      </c>
      <c r="D87" s="7" t="s">
        <v>19</v>
      </c>
      <c r="E87" s="8" t="s">
        <v>186</v>
      </c>
      <c r="F87" s="9" t="s">
        <v>187</v>
      </c>
      <c r="G87" s="10" t="s">
        <v>54</v>
      </c>
      <c r="H87" s="11">
        <v>1</v>
      </c>
      <c r="I87" s="12">
        <v>251.01</v>
      </c>
      <c r="J87" s="22">
        <f t="shared" si="8"/>
        <v>312.15999999999997</v>
      </c>
      <c r="K87" s="24">
        <f t="shared" si="9"/>
        <v>312.16000000000003</v>
      </c>
    </row>
    <row r="88" spans="2:11" ht="25.5" x14ac:dyDescent="0.25">
      <c r="B88" s="6" t="s">
        <v>17</v>
      </c>
      <c r="C88" s="33" t="s">
        <v>450</v>
      </c>
      <c r="D88" s="7" t="s">
        <v>30</v>
      </c>
      <c r="E88" s="8" t="s">
        <v>188</v>
      </c>
      <c r="F88" s="9" t="s">
        <v>189</v>
      </c>
      <c r="G88" s="10" t="s">
        <v>29</v>
      </c>
      <c r="H88" s="11">
        <v>1.74</v>
      </c>
      <c r="I88" s="12">
        <v>315.95999999999998</v>
      </c>
      <c r="J88" s="22">
        <f t="shared" si="8"/>
        <v>392.92999999999995</v>
      </c>
      <c r="K88" s="24">
        <f t="shared" si="9"/>
        <v>683.7</v>
      </c>
    </row>
    <row r="89" spans="2:11" x14ac:dyDescent="0.25">
      <c r="B89" s="6" t="s">
        <v>17</v>
      </c>
      <c r="C89" s="33" t="s">
        <v>451</v>
      </c>
      <c r="D89" s="7" t="s">
        <v>30</v>
      </c>
      <c r="E89" s="8" t="s">
        <v>190</v>
      </c>
      <c r="F89" s="9" t="s">
        <v>191</v>
      </c>
      <c r="G89" s="10" t="s">
        <v>33</v>
      </c>
      <c r="H89" s="11">
        <v>2</v>
      </c>
      <c r="I89" s="12">
        <v>25.45</v>
      </c>
      <c r="J89" s="22">
        <f t="shared" si="8"/>
        <v>31.65</v>
      </c>
      <c r="K89" s="24">
        <f t="shared" si="9"/>
        <v>63.3</v>
      </c>
    </row>
    <row r="90" spans="2:11" x14ac:dyDescent="0.25">
      <c r="B90" s="6" t="s">
        <v>17</v>
      </c>
      <c r="C90" s="33" t="s">
        <v>452</v>
      </c>
      <c r="D90" s="7" t="s">
        <v>30</v>
      </c>
      <c r="E90" s="8" t="s">
        <v>192</v>
      </c>
      <c r="F90" s="9" t="s">
        <v>193</v>
      </c>
      <c r="G90" s="10" t="s">
        <v>33</v>
      </c>
      <c r="H90" s="11">
        <v>2</v>
      </c>
      <c r="I90" s="12">
        <v>104.63</v>
      </c>
      <c r="J90" s="22">
        <f t="shared" si="8"/>
        <v>130.12</v>
      </c>
      <c r="K90" s="24">
        <f t="shared" si="9"/>
        <v>260.24</v>
      </c>
    </row>
    <row r="91" spans="2:11" ht="25.5" x14ac:dyDescent="0.25">
      <c r="B91" s="6" t="s">
        <v>17</v>
      </c>
      <c r="C91" s="33" t="s">
        <v>453</v>
      </c>
      <c r="D91" s="7" t="s">
        <v>30</v>
      </c>
      <c r="E91" s="8" t="s">
        <v>194</v>
      </c>
      <c r="F91" s="9" t="s">
        <v>195</v>
      </c>
      <c r="G91" s="10" t="s">
        <v>33</v>
      </c>
      <c r="H91" s="11">
        <v>2</v>
      </c>
      <c r="I91" s="12">
        <v>231.29</v>
      </c>
      <c r="J91" s="22">
        <f t="shared" si="8"/>
        <v>287.63</v>
      </c>
      <c r="K91" s="24">
        <f t="shared" si="9"/>
        <v>575.26</v>
      </c>
    </row>
    <row r="92" spans="2:11" ht="25.5" x14ac:dyDescent="0.25">
      <c r="B92" s="6" t="s">
        <v>17</v>
      </c>
      <c r="C92" s="33" t="s">
        <v>454</v>
      </c>
      <c r="D92" s="7" t="s">
        <v>30</v>
      </c>
      <c r="E92" s="8" t="s">
        <v>196</v>
      </c>
      <c r="F92" s="9" t="s">
        <v>197</v>
      </c>
      <c r="G92" s="10" t="s">
        <v>33</v>
      </c>
      <c r="H92" s="11">
        <v>2</v>
      </c>
      <c r="I92" s="12">
        <v>240.68</v>
      </c>
      <c r="J92" s="22">
        <f t="shared" si="8"/>
        <v>299.31</v>
      </c>
      <c r="K92" s="24">
        <f t="shared" si="9"/>
        <v>598.62</v>
      </c>
    </row>
    <row r="93" spans="2:11" ht="38.25" x14ac:dyDescent="0.25">
      <c r="B93" s="6" t="s">
        <v>17</v>
      </c>
      <c r="C93" s="33" t="s">
        <v>455</v>
      </c>
      <c r="D93" s="7" t="s">
        <v>30</v>
      </c>
      <c r="E93" s="8" t="s">
        <v>198</v>
      </c>
      <c r="F93" s="9" t="s">
        <v>199</v>
      </c>
      <c r="G93" s="10" t="s">
        <v>33</v>
      </c>
      <c r="H93" s="11">
        <v>5</v>
      </c>
      <c r="I93" s="12">
        <v>274.33999999999997</v>
      </c>
      <c r="J93" s="22">
        <f t="shared" si="8"/>
        <v>341.16999999999996</v>
      </c>
      <c r="K93" s="24">
        <f t="shared" si="9"/>
        <v>1705.85</v>
      </c>
    </row>
    <row r="94" spans="2:11" ht="38.25" x14ac:dyDescent="0.25">
      <c r="B94" s="25" t="s">
        <v>17</v>
      </c>
      <c r="C94" s="33" t="s">
        <v>456</v>
      </c>
      <c r="D94" s="26" t="s">
        <v>30</v>
      </c>
      <c r="E94" s="27" t="s">
        <v>200</v>
      </c>
      <c r="F94" s="28" t="s">
        <v>201</v>
      </c>
      <c r="G94" s="29" t="s">
        <v>33</v>
      </c>
      <c r="H94" s="30">
        <v>2</v>
      </c>
      <c r="I94" s="31">
        <v>576.71</v>
      </c>
      <c r="J94" s="47">
        <f t="shared" si="8"/>
        <v>717.2</v>
      </c>
      <c r="K94" s="49">
        <f t="shared" si="9"/>
        <v>1434.4</v>
      </c>
    </row>
    <row r="95" spans="2:11" x14ac:dyDescent="0.25">
      <c r="B95" s="54" t="s">
        <v>21</v>
      </c>
      <c r="C95" s="55" t="s">
        <v>202</v>
      </c>
      <c r="D95" s="56"/>
      <c r="E95" s="57"/>
      <c r="F95" s="58" t="s">
        <v>203</v>
      </c>
      <c r="G95" s="59" t="s">
        <v>18</v>
      </c>
      <c r="H95" s="60">
        <v>0</v>
      </c>
      <c r="I95" s="61"/>
      <c r="J95" s="60"/>
      <c r="K95" s="62">
        <f>SUM(K96+K114+K118+K121)</f>
        <v>27706.840000000007</v>
      </c>
    </row>
    <row r="96" spans="2:11" x14ac:dyDescent="0.25">
      <c r="B96" s="63" t="s">
        <v>24</v>
      </c>
      <c r="C96" s="64" t="s">
        <v>204</v>
      </c>
      <c r="D96" s="65"/>
      <c r="E96" s="66"/>
      <c r="F96" s="67" t="s">
        <v>205</v>
      </c>
      <c r="G96" s="68" t="s">
        <v>18</v>
      </c>
      <c r="H96" s="69">
        <v>0</v>
      </c>
      <c r="I96" s="70"/>
      <c r="J96" s="69"/>
      <c r="K96" s="71">
        <f>SUM(K97:K113)</f>
        <v>20716.080000000005</v>
      </c>
    </row>
    <row r="97" spans="2:11" ht="51" x14ac:dyDescent="0.25">
      <c r="B97" s="17" t="s">
        <v>17</v>
      </c>
      <c r="C97" s="33" t="s">
        <v>457</v>
      </c>
      <c r="D97" s="18" t="s">
        <v>19</v>
      </c>
      <c r="E97" s="19" t="s">
        <v>206</v>
      </c>
      <c r="F97" s="20" t="s">
        <v>207</v>
      </c>
      <c r="G97" s="21" t="s">
        <v>54</v>
      </c>
      <c r="H97" s="22">
        <v>1</v>
      </c>
      <c r="I97" s="23">
        <v>572.52</v>
      </c>
      <c r="J97" s="22">
        <f t="shared" ref="J97:J113" si="10">ROUND($K$5*I97,2)+I97</f>
        <v>711.99</v>
      </c>
      <c r="K97" s="24">
        <f t="shared" ref="K97:K113" si="11">ROUND(H97*J97,2)</f>
        <v>711.99</v>
      </c>
    </row>
    <row r="98" spans="2:11" ht="38.25" x14ac:dyDescent="0.25">
      <c r="B98" s="6" t="s">
        <v>17</v>
      </c>
      <c r="C98" s="33" t="s">
        <v>458</v>
      </c>
      <c r="D98" s="7" t="s">
        <v>19</v>
      </c>
      <c r="E98" s="8" t="s">
        <v>208</v>
      </c>
      <c r="F98" s="9" t="s">
        <v>209</v>
      </c>
      <c r="G98" s="10" t="s">
        <v>54</v>
      </c>
      <c r="H98" s="11">
        <v>6</v>
      </c>
      <c r="I98" s="12">
        <v>13.68</v>
      </c>
      <c r="J98" s="22">
        <f t="shared" si="10"/>
        <v>17.009999999999998</v>
      </c>
      <c r="K98" s="24">
        <f t="shared" si="11"/>
        <v>102.06</v>
      </c>
    </row>
    <row r="99" spans="2:11" ht="38.25" x14ac:dyDescent="0.25">
      <c r="B99" s="6" t="s">
        <v>17</v>
      </c>
      <c r="C99" s="33" t="s">
        <v>459</v>
      </c>
      <c r="D99" s="7" t="s">
        <v>19</v>
      </c>
      <c r="E99" s="8" t="s">
        <v>210</v>
      </c>
      <c r="F99" s="9" t="s">
        <v>211</v>
      </c>
      <c r="G99" s="10" t="s">
        <v>54</v>
      </c>
      <c r="H99" s="11">
        <v>2</v>
      </c>
      <c r="I99" s="12">
        <v>63.09</v>
      </c>
      <c r="J99" s="22">
        <f t="shared" si="10"/>
        <v>78.460000000000008</v>
      </c>
      <c r="K99" s="24">
        <f t="shared" si="11"/>
        <v>156.91999999999999</v>
      </c>
    </row>
    <row r="100" spans="2:11" ht="38.25" x14ac:dyDescent="0.25">
      <c r="B100" s="6" t="s">
        <v>17</v>
      </c>
      <c r="C100" s="33" t="s">
        <v>460</v>
      </c>
      <c r="D100" s="7" t="s">
        <v>19</v>
      </c>
      <c r="E100" s="8" t="s">
        <v>212</v>
      </c>
      <c r="F100" s="9" t="s">
        <v>213</v>
      </c>
      <c r="G100" s="10" t="s">
        <v>54</v>
      </c>
      <c r="H100" s="11">
        <v>1</v>
      </c>
      <c r="I100" s="12">
        <v>119.73</v>
      </c>
      <c r="J100" s="22">
        <f t="shared" si="10"/>
        <v>148.9</v>
      </c>
      <c r="K100" s="24">
        <f t="shared" si="11"/>
        <v>148.9</v>
      </c>
    </row>
    <row r="101" spans="2:11" ht="38.25" x14ac:dyDescent="0.25">
      <c r="B101" s="6" t="s">
        <v>17</v>
      </c>
      <c r="C101" s="33" t="s">
        <v>461</v>
      </c>
      <c r="D101" s="7" t="s">
        <v>19</v>
      </c>
      <c r="E101" s="8" t="s">
        <v>214</v>
      </c>
      <c r="F101" s="9" t="s">
        <v>215</v>
      </c>
      <c r="G101" s="10" t="s">
        <v>45</v>
      </c>
      <c r="H101" s="11">
        <v>400</v>
      </c>
      <c r="I101" s="12">
        <v>8.0500000000000007</v>
      </c>
      <c r="J101" s="22">
        <f t="shared" si="10"/>
        <v>10.010000000000002</v>
      </c>
      <c r="K101" s="24">
        <f t="shared" si="11"/>
        <v>4004</v>
      </c>
    </row>
    <row r="102" spans="2:11" ht="51" x14ac:dyDescent="0.25">
      <c r="B102" s="6" t="s">
        <v>17</v>
      </c>
      <c r="C102" s="33" t="s">
        <v>462</v>
      </c>
      <c r="D102" s="7" t="s">
        <v>19</v>
      </c>
      <c r="E102" s="8" t="s">
        <v>216</v>
      </c>
      <c r="F102" s="9" t="s">
        <v>217</v>
      </c>
      <c r="G102" s="10" t="s">
        <v>54</v>
      </c>
      <c r="H102" s="11">
        <v>28</v>
      </c>
      <c r="I102" s="12">
        <v>100.84</v>
      </c>
      <c r="J102" s="22">
        <f t="shared" si="10"/>
        <v>125.4</v>
      </c>
      <c r="K102" s="24">
        <f t="shared" si="11"/>
        <v>3511.2</v>
      </c>
    </row>
    <row r="103" spans="2:11" ht="38.25" x14ac:dyDescent="0.25">
      <c r="B103" s="6" t="s">
        <v>17</v>
      </c>
      <c r="C103" s="33" t="s">
        <v>463</v>
      </c>
      <c r="D103" s="7" t="s">
        <v>19</v>
      </c>
      <c r="E103" s="8" t="s">
        <v>218</v>
      </c>
      <c r="F103" s="9" t="s">
        <v>219</v>
      </c>
      <c r="G103" s="10" t="s">
        <v>54</v>
      </c>
      <c r="H103" s="11">
        <v>17</v>
      </c>
      <c r="I103" s="12">
        <v>126.07</v>
      </c>
      <c r="J103" s="22">
        <f t="shared" si="10"/>
        <v>156.78</v>
      </c>
      <c r="K103" s="24">
        <f t="shared" si="11"/>
        <v>2665.26</v>
      </c>
    </row>
    <row r="104" spans="2:11" ht="38.25" x14ac:dyDescent="0.25">
      <c r="B104" s="6" t="s">
        <v>17</v>
      </c>
      <c r="C104" s="33" t="s">
        <v>464</v>
      </c>
      <c r="D104" s="7" t="s">
        <v>19</v>
      </c>
      <c r="E104" s="8" t="s">
        <v>220</v>
      </c>
      <c r="F104" s="9" t="s">
        <v>221</v>
      </c>
      <c r="G104" s="10" t="s">
        <v>54</v>
      </c>
      <c r="H104" s="11">
        <v>11</v>
      </c>
      <c r="I104" s="12">
        <v>50.63</v>
      </c>
      <c r="J104" s="22">
        <f t="shared" si="10"/>
        <v>62.96</v>
      </c>
      <c r="K104" s="24">
        <f t="shared" si="11"/>
        <v>692.56</v>
      </c>
    </row>
    <row r="105" spans="2:11" ht="38.25" x14ac:dyDescent="0.25">
      <c r="B105" s="6" t="s">
        <v>17</v>
      </c>
      <c r="C105" s="33" t="s">
        <v>465</v>
      </c>
      <c r="D105" s="7" t="s">
        <v>19</v>
      </c>
      <c r="E105" s="8" t="s">
        <v>222</v>
      </c>
      <c r="F105" s="9" t="s">
        <v>223</v>
      </c>
      <c r="G105" s="10" t="s">
        <v>54</v>
      </c>
      <c r="H105" s="11">
        <v>9</v>
      </c>
      <c r="I105" s="12">
        <v>18.190000000000001</v>
      </c>
      <c r="J105" s="22">
        <f t="shared" si="10"/>
        <v>22.62</v>
      </c>
      <c r="K105" s="24">
        <f t="shared" si="11"/>
        <v>203.58</v>
      </c>
    </row>
    <row r="106" spans="2:11" ht="38.25" x14ac:dyDescent="0.25">
      <c r="B106" s="6" t="s">
        <v>17</v>
      </c>
      <c r="C106" s="33" t="s">
        <v>466</v>
      </c>
      <c r="D106" s="7" t="s">
        <v>19</v>
      </c>
      <c r="E106" s="8" t="s">
        <v>224</v>
      </c>
      <c r="F106" s="9" t="s">
        <v>225</v>
      </c>
      <c r="G106" s="10" t="s">
        <v>54</v>
      </c>
      <c r="H106" s="11">
        <v>7</v>
      </c>
      <c r="I106" s="12">
        <v>37.450000000000003</v>
      </c>
      <c r="J106" s="22">
        <f t="shared" si="10"/>
        <v>46.57</v>
      </c>
      <c r="K106" s="24">
        <f t="shared" si="11"/>
        <v>325.99</v>
      </c>
    </row>
    <row r="107" spans="2:11" ht="38.25" x14ac:dyDescent="0.25">
      <c r="B107" s="6" t="s">
        <v>17</v>
      </c>
      <c r="C107" s="33" t="s">
        <v>467</v>
      </c>
      <c r="D107" s="7" t="s">
        <v>19</v>
      </c>
      <c r="E107" s="8" t="s">
        <v>226</v>
      </c>
      <c r="F107" s="9" t="s">
        <v>227</v>
      </c>
      <c r="G107" s="10" t="s">
        <v>54</v>
      </c>
      <c r="H107" s="11">
        <v>2</v>
      </c>
      <c r="I107" s="12">
        <v>22.56</v>
      </c>
      <c r="J107" s="22">
        <f t="shared" si="10"/>
        <v>28.06</v>
      </c>
      <c r="K107" s="24">
        <f t="shared" si="11"/>
        <v>56.12</v>
      </c>
    </row>
    <row r="108" spans="2:11" ht="38.25" x14ac:dyDescent="0.25">
      <c r="B108" s="6" t="s">
        <v>17</v>
      </c>
      <c r="C108" s="33" t="s">
        <v>468</v>
      </c>
      <c r="D108" s="7" t="s">
        <v>19</v>
      </c>
      <c r="E108" s="8" t="s">
        <v>228</v>
      </c>
      <c r="F108" s="9" t="s">
        <v>229</v>
      </c>
      <c r="G108" s="10" t="s">
        <v>54</v>
      </c>
      <c r="H108" s="11">
        <v>31</v>
      </c>
      <c r="I108" s="12">
        <v>119.81</v>
      </c>
      <c r="J108" s="22">
        <f t="shared" si="10"/>
        <v>149</v>
      </c>
      <c r="K108" s="24">
        <f t="shared" si="11"/>
        <v>4619</v>
      </c>
    </row>
    <row r="109" spans="2:11" ht="38.25" x14ac:dyDescent="0.25">
      <c r="B109" s="6" t="s">
        <v>17</v>
      </c>
      <c r="C109" s="33" t="s">
        <v>469</v>
      </c>
      <c r="D109" s="7" t="s">
        <v>19</v>
      </c>
      <c r="E109" s="8" t="s">
        <v>230</v>
      </c>
      <c r="F109" s="9" t="s">
        <v>231</v>
      </c>
      <c r="G109" s="10" t="s">
        <v>45</v>
      </c>
      <c r="H109" s="11">
        <v>140</v>
      </c>
      <c r="I109" s="12">
        <v>1.59</v>
      </c>
      <c r="J109" s="22">
        <f t="shared" si="10"/>
        <v>1.98</v>
      </c>
      <c r="K109" s="24">
        <f t="shared" si="11"/>
        <v>277.2</v>
      </c>
    </row>
    <row r="110" spans="2:11" ht="38.25" x14ac:dyDescent="0.25">
      <c r="B110" s="6" t="s">
        <v>17</v>
      </c>
      <c r="C110" s="33" t="s">
        <v>470</v>
      </c>
      <c r="D110" s="7" t="s">
        <v>19</v>
      </c>
      <c r="E110" s="8" t="s">
        <v>232</v>
      </c>
      <c r="F110" s="9" t="s">
        <v>233</v>
      </c>
      <c r="G110" s="10" t="s">
        <v>45</v>
      </c>
      <c r="H110" s="11">
        <v>230</v>
      </c>
      <c r="I110" s="12">
        <v>2.2799999999999998</v>
      </c>
      <c r="J110" s="22">
        <f t="shared" si="10"/>
        <v>2.84</v>
      </c>
      <c r="K110" s="24">
        <f t="shared" si="11"/>
        <v>653.20000000000005</v>
      </c>
    </row>
    <row r="111" spans="2:11" ht="38.25" x14ac:dyDescent="0.25">
      <c r="B111" s="6" t="s">
        <v>17</v>
      </c>
      <c r="C111" s="33" t="s">
        <v>471</v>
      </c>
      <c r="D111" s="7" t="s">
        <v>19</v>
      </c>
      <c r="E111" s="8" t="s">
        <v>234</v>
      </c>
      <c r="F111" s="9" t="s">
        <v>235</v>
      </c>
      <c r="G111" s="10" t="s">
        <v>45</v>
      </c>
      <c r="H111" s="11">
        <v>280</v>
      </c>
      <c r="I111" s="12">
        <v>3.6</v>
      </c>
      <c r="J111" s="22">
        <f t="shared" si="10"/>
        <v>4.4800000000000004</v>
      </c>
      <c r="K111" s="24">
        <f t="shared" si="11"/>
        <v>1254.4000000000001</v>
      </c>
    </row>
    <row r="112" spans="2:11" ht="38.25" x14ac:dyDescent="0.25">
      <c r="B112" s="6" t="s">
        <v>17</v>
      </c>
      <c r="C112" s="33" t="s">
        <v>472</v>
      </c>
      <c r="D112" s="7" t="s">
        <v>19</v>
      </c>
      <c r="E112" s="8" t="s">
        <v>236</v>
      </c>
      <c r="F112" s="9" t="s">
        <v>237</v>
      </c>
      <c r="G112" s="10" t="s">
        <v>45</v>
      </c>
      <c r="H112" s="11">
        <v>70</v>
      </c>
      <c r="I112" s="12">
        <v>4.91</v>
      </c>
      <c r="J112" s="22">
        <f t="shared" si="10"/>
        <v>6.11</v>
      </c>
      <c r="K112" s="24">
        <f t="shared" si="11"/>
        <v>427.7</v>
      </c>
    </row>
    <row r="113" spans="2:11" ht="38.25" x14ac:dyDescent="0.25">
      <c r="B113" s="25" t="s">
        <v>17</v>
      </c>
      <c r="C113" s="33" t="s">
        <v>473</v>
      </c>
      <c r="D113" s="26" t="s">
        <v>19</v>
      </c>
      <c r="E113" s="27" t="s">
        <v>238</v>
      </c>
      <c r="F113" s="28" t="s">
        <v>239</v>
      </c>
      <c r="G113" s="29" t="s">
        <v>45</v>
      </c>
      <c r="H113" s="30">
        <v>60</v>
      </c>
      <c r="I113" s="31">
        <v>12.14</v>
      </c>
      <c r="J113" s="47">
        <f t="shared" si="10"/>
        <v>15.100000000000001</v>
      </c>
      <c r="K113" s="49">
        <f t="shared" si="11"/>
        <v>906</v>
      </c>
    </row>
    <row r="114" spans="2:11" x14ac:dyDescent="0.25">
      <c r="B114" s="63" t="s">
        <v>24</v>
      </c>
      <c r="C114" s="64" t="s">
        <v>240</v>
      </c>
      <c r="D114" s="65"/>
      <c r="E114" s="66"/>
      <c r="F114" s="67" t="s">
        <v>241</v>
      </c>
      <c r="G114" s="68" t="s">
        <v>18</v>
      </c>
      <c r="H114" s="69">
        <v>0</v>
      </c>
      <c r="I114" s="70"/>
      <c r="J114" s="69"/>
      <c r="K114" s="71">
        <f>SUM(K115:K117)</f>
        <v>4359.82</v>
      </c>
    </row>
    <row r="115" spans="2:11" ht="25.5" x14ac:dyDescent="0.25">
      <c r="B115" s="17" t="s">
        <v>17</v>
      </c>
      <c r="C115" s="33" t="s">
        <v>474</v>
      </c>
      <c r="D115" s="18" t="s">
        <v>30</v>
      </c>
      <c r="E115" s="19" t="s">
        <v>242</v>
      </c>
      <c r="F115" s="20" t="s">
        <v>243</v>
      </c>
      <c r="G115" s="21" t="s">
        <v>33</v>
      </c>
      <c r="H115" s="22">
        <v>1</v>
      </c>
      <c r="I115" s="23">
        <v>473.14</v>
      </c>
      <c r="J115" s="22">
        <f>ROUND($K$5*I115,2)+I115</f>
        <v>588.4</v>
      </c>
      <c r="K115" s="24">
        <f>ROUND(H115*J115,2)</f>
        <v>588.4</v>
      </c>
    </row>
    <row r="116" spans="2:11" ht="51" x14ac:dyDescent="0.25">
      <c r="B116" s="6" t="s">
        <v>17</v>
      </c>
      <c r="C116" s="33" t="s">
        <v>475</v>
      </c>
      <c r="D116" s="7" t="s">
        <v>19</v>
      </c>
      <c r="E116" s="8" t="s">
        <v>244</v>
      </c>
      <c r="F116" s="9" t="s">
        <v>245</v>
      </c>
      <c r="G116" s="10" t="s">
        <v>54</v>
      </c>
      <c r="H116" s="11">
        <v>1</v>
      </c>
      <c r="I116" s="12">
        <v>142.47</v>
      </c>
      <c r="J116" s="22">
        <f>ROUND($K$5*I116,2)+I116</f>
        <v>177.18</v>
      </c>
      <c r="K116" s="24">
        <f>ROUND(H116*J116,2)</f>
        <v>177.18</v>
      </c>
    </row>
    <row r="117" spans="2:11" ht="25.5" x14ac:dyDescent="0.25">
      <c r="B117" s="25" t="s">
        <v>17</v>
      </c>
      <c r="C117" s="33" t="s">
        <v>476</v>
      </c>
      <c r="D117" s="26" t="s">
        <v>30</v>
      </c>
      <c r="E117" s="27" t="s">
        <v>246</v>
      </c>
      <c r="F117" s="28" t="s">
        <v>247</v>
      </c>
      <c r="G117" s="29" t="s">
        <v>33</v>
      </c>
      <c r="H117" s="30">
        <v>12</v>
      </c>
      <c r="I117" s="31">
        <v>240.85</v>
      </c>
      <c r="J117" s="47">
        <f>ROUND($K$5*I117,2)+I117</f>
        <v>299.52</v>
      </c>
      <c r="K117" s="49">
        <f>ROUND(H117*J117,2)</f>
        <v>3594.24</v>
      </c>
    </row>
    <row r="118" spans="2:11" x14ac:dyDescent="0.25">
      <c r="B118" s="63" t="s">
        <v>24</v>
      </c>
      <c r="C118" s="64" t="s">
        <v>248</v>
      </c>
      <c r="D118" s="65"/>
      <c r="E118" s="66"/>
      <c r="F118" s="67" t="s">
        <v>249</v>
      </c>
      <c r="G118" s="68" t="s">
        <v>18</v>
      </c>
      <c r="H118" s="69">
        <v>0</v>
      </c>
      <c r="I118" s="70"/>
      <c r="J118" s="69"/>
      <c r="K118" s="71">
        <f>SUM(K119:K120)</f>
        <v>1420.3999999999999</v>
      </c>
    </row>
    <row r="119" spans="2:11" ht="25.5" x14ac:dyDescent="0.25">
      <c r="B119" s="17" t="s">
        <v>17</v>
      </c>
      <c r="C119" s="33" t="s">
        <v>477</v>
      </c>
      <c r="D119" s="18" t="s">
        <v>30</v>
      </c>
      <c r="E119" s="19" t="s">
        <v>250</v>
      </c>
      <c r="F119" s="20" t="s">
        <v>251</v>
      </c>
      <c r="G119" s="21" t="s">
        <v>173</v>
      </c>
      <c r="H119" s="22">
        <v>8</v>
      </c>
      <c r="I119" s="23">
        <v>116.03</v>
      </c>
      <c r="J119" s="22">
        <f>ROUND($K$5*I119,2)+I119</f>
        <v>144.29</v>
      </c>
      <c r="K119" s="24">
        <f>ROUND(H119*J119,2)</f>
        <v>1154.32</v>
      </c>
    </row>
    <row r="120" spans="2:11" ht="25.5" x14ac:dyDescent="0.25">
      <c r="B120" s="25" t="s">
        <v>17</v>
      </c>
      <c r="C120" s="33" t="s">
        <v>478</v>
      </c>
      <c r="D120" s="26" t="s">
        <v>30</v>
      </c>
      <c r="E120" s="27" t="s">
        <v>252</v>
      </c>
      <c r="F120" s="28" t="s">
        <v>253</v>
      </c>
      <c r="G120" s="29" t="s">
        <v>33</v>
      </c>
      <c r="H120" s="30">
        <v>16</v>
      </c>
      <c r="I120" s="31">
        <v>13.37</v>
      </c>
      <c r="J120" s="47">
        <f>ROUND($K$5*I120,2)+I120</f>
        <v>16.63</v>
      </c>
      <c r="K120" s="49">
        <f>ROUND(H120*J120,2)</f>
        <v>266.08</v>
      </c>
    </row>
    <row r="121" spans="2:11" x14ac:dyDescent="0.25">
      <c r="B121" s="63" t="s">
        <v>24</v>
      </c>
      <c r="C121" s="64" t="s">
        <v>254</v>
      </c>
      <c r="D121" s="65"/>
      <c r="E121" s="66"/>
      <c r="F121" s="67" t="s">
        <v>255</v>
      </c>
      <c r="G121" s="68" t="s">
        <v>18</v>
      </c>
      <c r="H121" s="69">
        <v>0</v>
      </c>
      <c r="I121" s="70"/>
      <c r="J121" s="69"/>
      <c r="K121" s="71">
        <f>SUM(K122:K125)</f>
        <v>1210.54</v>
      </c>
    </row>
    <row r="122" spans="2:11" ht="38.25" x14ac:dyDescent="0.25">
      <c r="B122" s="17" t="s">
        <v>17</v>
      </c>
      <c r="C122" s="33" t="s">
        <v>479</v>
      </c>
      <c r="D122" s="18" t="s">
        <v>19</v>
      </c>
      <c r="E122" s="19" t="s">
        <v>228</v>
      </c>
      <c r="F122" s="20" t="s">
        <v>229</v>
      </c>
      <c r="G122" s="21" t="s">
        <v>54</v>
      </c>
      <c r="H122" s="22">
        <v>4</v>
      </c>
      <c r="I122" s="23">
        <v>119.81</v>
      </c>
      <c r="J122" s="22">
        <f>ROUND($K$5*I122,2)+I122</f>
        <v>149</v>
      </c>
      <c r="K122" s="24">
        <f>ROUND(H122*J122,2)</f>
        <v>596</v>
      </c>
    </row>
    <row r="123" spans="2:11" ht="38.25" x14ac:dyDescent="0.25">
      <c r="B123" s="6" t="s">
        <v>17</v>
      </c>
      <c r="C123" s="33" t="s">
        <v>480</v>
      </c>
      <c r="D123" s="7" t="s">
        <v>19</v>
      </c>
      <c r="E123" s="8" t="s">
        <v>256</v>
      </c>
      <c r="F123" s="9" t="s">
        <v>257</v>
      </c>
      <c r="G123" s="10" t="s">
        <v>54</v>
      </c>
      <c r="H123" s="11">
        <v>2</v>
      </c>
      <c r="I123" s="12">
        <v>121.3</v>
      </c>
      <c r="J123" s="22">
        <f>ROUND($K$5*I123,2)+I123</f>
        <v>150.85</v>
      </c>
      <c r="K123" s="24">
        <f>ROUND(H123*J123,2)</f>
        <v>301.7</v>
      </c>
    </row>
    <row r="124" spans="2:11" x14ac:dyDescent="0.25">
      <c r="B124" s="6" t="s">
        <v>17</v>
      </c>
      <c r="C124" s="33" t="s">
        <v>481</v>
      </c>
      <c r="D124" s="7" t="s">
        <v>30</v>
      </c>
      <c r="E124" s="8" t="s">
        <v>258</v>
      </c>
      <c r="F124" s="9" t="s">
        <v>259</v>
      </c>
      <c r="G124" s="10" t="s">
        <v>33</v>
      </c>
      <c r="H124" s="11">
        <v>4</v>
      </c>
      <c r="I124" s="12">
        <v>41.93</v>
      </c>
      <c r="J124" s="22">
        <f>ROUND($K$5*I124,2)+I124</f>
        <v>52.14</v>
      </c>
      <c r="K124" s="24">
        <f>ROUND(H124*J124,2)</f>
        <v>208.56</v>
      </c>
    </row>
    <row r="125" spans="2:11" x14ac:dyDescent="0.25">
      <c r="B125" s="25" t="s">
        <v>17</v>
      </c>
      <c r="C125" s="33" t="s">
        <v>482</v>
      </c>
      <c r="D125" s="26" t="s">
        <v>30</v>
      </c>
      <c r="E125" s="27" t="s">
        <v>260</v>
      </c>
      <c r="F125" s="28" t="s">
        <v>261</v>
      </c>
      <c r="G125" s="29" t="s">
        <v>33</v>
      </c>
      <c r="H125" s="30">
        <v>2</v>
      </c>
      <c r="I125" s="31">
        <v>41.93</v>
      </c>
      <c r="J125" s="47">
        <f>ROUND($K$5*I125,2)+I125</f>
        <v>52.14</v>
      </c>
      <c r="K125" s="49">
        <f>ROUND(H125*J125,2)</f>
        <v>104.28</v>
      </c>
    </row>
    <row r="126" spans="2:11" x14ac:dyDescent="0.25">
      <c r="B126" s="54" t="s">
        <v>21</v>
      </c>
      <c r="C126" s="55" t="s">
        <v>262</v>
      </c>
      <c r="D126" s="56"/>
      <c r="E126" s="57"/>
      <c r="F126" s="58" t="s">
        <v>263</v>
      </c>
      <c r="G126" s="59" t="s">
        <v>18</v>
      </c>
      <c r="H126" s="60">
        <v>0</v>
      </c>
      <c r="I126" s="61"/>
      <c r="J126" s="60"/>
      <c r="K126" s="62">
        <f>SUM(K127+K133+K136)</f>
        <v>40624.79</v>
      </c>
    </row>
    <row r="127" spans="2:11" x14ac:dyDescent="0.25">
      <c r="B127" s="63" t="s">
        <v>24</v>
      </c>
      <c r="C127" s="64" t="s">
        <v>264</v>
      </c>
      <c r="D127" s="65"/>
      <c r="E127" s="66"/>
      <c r="F127" s="67" t="s">
        <v>265</v>
      </c>
      <c r="G127" s="68" t="s">
        <v>18</v>
      </c>
      <c r="H127" s="69">
        <v>0</v>
      </c>
      <c r="I127" s="70"/>
      <c r="J127" s="69"/>
      <c r="K127" s="71">
        <f>SUM(K128:K132)</f>
        <v>13488.230000000001</v>
      </c>
    </row>
    <row r="128" spans="2:11" ht="25.5" x14ac:dyDescent="0.25">
      <c r="B128" s="17" t="s">
        <v>17</v>
      </c>
      <c r="C128" s="33" t="s">
        <v>483</v>
      </c>
      <c r="D128" s="18" t="s">
        <v>30</v>
      </c>
      <c r="E128" s="19" t="s">
        <v>266</v>
      </c>
      <c r="F128" s="20" t="s">
        <v>267</v>
      </c>
      <c r="G128" s="21" t="s">
        <v>268</v>
      </c>
      <c r="H128" s="22">
        <v>1</v>
      </c>
      <c r="I128" s="23">
        <v>1796.65</v>
      </c>
      <c r="J128" s="22">
        <f>ROUND($K$5*I128,2)+I128</f>
        <v>2234.31</v>
      </c>
      <c r="K128" s="24">
        <f>ROUND(H128*J128,2)</f>
        <v>2234.31</v>
      </c>
    </row>
    <row r="129" spans="2:11" ht="38.25" x14ac:dyDescent="0.25">
      <c r="B129" s="6" t="s">
        <v>17</v>
      </c>
      <c r="C129" s="33" t="s">
        <v>484</v>
      </c>
      <c r="D129" s="7" t="s">
        <v>30</v>
      </c>
      <c r="E129" s="8" t="s">
        <v>269</v>
      </c>
      <c r="F129" s="9" t="s">
        <v>270</v>
      </c>
      <c r="G129" s="10" t="s">
        <v>268</v>
      </c>
      <c r="H129" s="11">
        <v>1</v>
      </c>
      <c r="I129" s="12">
        <v>1213.6300000000001</v>
      </c>
      <c r="J129" s="22">
        <f>ROUND($K$5*I129,2)+I129</f>
        <v>1509.27</v>
      </c>
      <c r="K129" s="24">
        <f>ROUND(H129*J129,2)</f>
        <v>1509.27</v>
      </c>
    </row>
    <row r="130" spans="2:11" ht="38.25" x14ac:dyDescent="0.25">
      <c r="B130" s="6" t="s">
        <v>17</v>
      </c>
      <c r="C130" s="33" t="s">
        <v>485</v>
      </c>
      <c r="D130" s="7" t="s">
        <v>30</v>
      </c>
      <c r="E130" s="8" t="s">
        <v>271</v>
      </c>
      <c r="F130" s="9" t="s">
        <v>272</v>
      </c>
      <c r="G130" s="10" t="s">
        <v>45</v>
      </c>
      <c r="H130" s="11">
        <v>13.5</v>
      </c>
      <c r="I130" s="12">
        <v>477.89</v>
      </c>
      <c r="J130" s="22">
        <f>ROUND($K$5*I130,2)+I130</f>
        <v>594.29999999999995</v>
      </c>
      <c r="K130" s="24">
        <f>ROUND(H130*J130,2)</f>
        <v>8023.05</v>
      </c>
    </row>
    <row r="131" spans="2:11" ht="63.75" x14ac:dyDescent="0.25">
      <c r="B131" s="6" t="s">
        <v>17</v>
      </c>
      <c r="C131" s="33" t="s">
        <v>486</v>
      </c>
      <c r="D131" s="7" t="s">
        <v>19</v>
      </c>
      <c r="E131" s="8" t="s">
        <v>273</v>
      </c>
      <c r="F131" s="9" t="s">
        <v>274</v>
      </c>
      <c r="G131" s="10" t="s">
        <v>29</v>
      </c>
      <c r="H131" s="11">
        <v>40</v>
      </c>
      <c r="I131" s="12">
        <v>6</v>
      </c>
      <c r="J131" s="22">
        <f>ROUND($K$5*I131,2)+I131</f>
        <v>7.46</v>
      </c>
      <c r="K131" s="24">
        <f>ROUND(H131*J131,2)</f>
        <v>298.39999999999998</v>
      </c>
    </row>
    <row r="132" spans="2:11" ht="51" x14ac:dyDescent="0.25">
      <c r="B132" s="25" t="s">
        <v>17</v>
      </c>
      <c r="C132" s="33" t="s">
        <v>487</v>
      </c>
      <c r="D132" s="26" t="s">
        <v>19</v>
      </c>
      <c r="E132" s="27" t="s">
        <v>275</v>
      </c>
      <c r="F132" s="28" t="s">
        <v>276</v>
      </c>
      <c r="G132" s="29" t="s">
        <v>29</v>
      </c>
      <c r="H132" s="30">
        <v>40</v>
      </c>
      <c r="I132" s="31">
        <v>28.61</v>
      </c>
      <c r="J132" s="47">
        <f>ROUND($K$5*I132,2)+I132</f>
        <v>35.58</v>
      </c>
      <c r="K132" s="49">
        <f>ROUND(H132*J132,2)</f>
        <v>1423.2</v>
      </c>
    </row>
    <row r="133" spans="2:11" x14ac:dyDescent="0.25">
      <c r="B133" s="63" t="s">
        <v>24</v>
      </c>
      <c r="C133" s="64" t="s">
        <v>277</v>
      </c>
      <c r="D133" s="65"/>
      <c r="E133" s="66"/>
      <c r="F133" s="67" t="s">
        <v>278</v>
      </c>
      <c r="G133" s="68" t="s">
        <v>18</v>
      </c>
      <c r="H133" s="69">
        <v>0</v>
      </c>
      <c r="I133" s="70"/>
      <c r="J133" s="69"/>
      <c r="K133" s="71">
        <f>SUM(K134:K135)</f>
        <v>1515.6</v>
      </c>
    </row>
    <row r="134" spans="2:11" ht="25.5" x14ac:dyDescent="0.25">
      <c r="B134" s="17" t="s">
        <v>17</v>
      </c>
      <c r="C134" s="33" t="s">
        <v>488</v>
      </c>
      <c r="D134" s="18" t="s">
        <v>30</v>
      </c>
      <c r="E134" s="19" t="s">
        <v>279</v>
      </c>
      <c r="F134" s="20" t="s">
        <v>280</v>
      </c>
      <c r="G134" s="21" t="s">
        <v>45</v>
      </c>
      <c r="H134" s="22">
        <v>10</v>
      </c>
      <c r="I134" s="23">
        <v>42.43</v>
      </c>
      <c r="J134" s="22">
        <f>ROUND($K$5*I134,2)+I134</f>
        <v>52.769999999999996</v>
      </c>
      <c r="K134" s="24">
        <f>ROUND(H134*J134,2)</f>
        <v>527.70000000000005</v>
      </c>
    </row>
    <row r="135" spans="2:11" ht="51" x14ac:dyDescent="0.25">
      <c r="B135" s="25" t="s">
        <v>17</v>
      </c>
      <c r="C135" s="33" t="s">
        <v>489</v>
      </c>
      <c r="D135" s="26" t="s">
        <v>19</v>
      </c>
      <c r="E135" s="27" t="s">
        <v>281</v>
      </c>
      <c r="F135" s="28" t="s">
        <v>282</v>
      </c>
      <c r="G135" s="29" t="s">
        <v>29</v>
      </c>
      <c r="H135" s="30">
        <v>15</v>
      </c>
      <c r="I135" s="31">
        <v>52.96</v>
      </c>
      <c r="J135" s="47">
        <f>ROUND($K$5*I135,2)+I135</f>
        <v>65.86</v>
      </c>
      <c r="K135" s="49">
        <f>ROUND(H135*J135,2)</f>
        <v>987.9</v>
      </c>
    </row>
    <row r="136" spans="2:11" x14ac:dyDescent="0.25">
      <c r="B136" s="63" t="s">
        <v>24</v>
      </c>
      <c r="C136" s="64" t="s">
        <v>283</v>
      </c>
      <c r="D136" s="65"/>
      <c r="E136" s="66"/>
      <c r="F136" s="67" t="s">
        <v>284</v>
      </c>
      <c r="G136" s="68" t="s">
        <v>18</v>
      </c>
      <c r="H136" s="69">
        <v>0</v>
      </c>
      <c r="I136" s="70"/>
      <c r="J136" s="69"/>
      <c r="K136" s="71">
        <f>SUM(K137:K142)</f>
        <v>25620.959999999999</v>
      </c>
    </row>
    <row r="137" spans="2:11" ht="25.5" x14ac:dyDescent="0.25">
      <c r="B137" s="17" t="s">
        <v>17</v>
      </c>
      <c r="C137" s="33" t="s">
        <v>490</v>
      </c>
      <c r="D137" s="18" t="s">
        <v>30</v>
      </c>
      <c r="E137" s="19" t="s">
        <v>285</v>
      </c>
      <c r="F137" s="20" t="s">
        <v>286</v>
      </c>
      <c r="G137" s="21" t="s">
        <v>29</v>
      </c>
      <c r="H137" s="22">
        <v>2.1</v>
      </c>
      <c r="I137" s="23">
        <v>302.08</v>
      </c>
      <c r="J137" s="22">
        <f t="shared" ref="J137:J142" si="12">ROUND($K$5*I137,2)+I137</f>
        <v>375.66999999999996</v>
      </c>
      <c r="K137" s="24">
        <f t="shared" ref="K137:K142" si="13">ROUND(H137*J137,2)</f>
        <v>788.91</v>
      </c>
    </row>
    <row r="138" spans="2:11" ht="25.5" x14ac:dyDescent="0.25">
      <c r="B138" s="6" t="s">
        <v>17</v>
      </c>
      <c r="C138" s="33" t="s">
        <v>491</v>
      </c>
      <c r="D138" s="7" t="s">
        <v>30</v>
      </c>
      <c r="E138" s="8" t="s">
        <v>285</v>
      </c>
      <c r="F138" s="9" t="s">
        <v>286</v>
      </c>
      <c r="G138" s="10" t="s">
        <v>29</v>
      </c>
      <c r="H138" s="11">
        <v>5.25</v>
      </c>
      <c r="I138" s="12">
        <v>302.08</v>
      </c>
      <c r="J138" s="22">
        <f t="shared" si="12"/>
        <v>375.66999999999996</v>
      </c>
      <c r="K138" s="24">
        <f t="shared" si="13"/>
        <v>1972.27</v>
      </c>
    </row>
    <row r="139" spans="2:11" x14ac:dyDescent="0.25">
      <c r="B139" s="6" t="s">
        <v>17</v>
      </c>
      <c r="C139" s="33" t="s">
        <v>492</v>
      </c>
      <c r="D139" s="7" t="s">
        <v>19</v>
      </c>
      <c r="E139" s="8" t="s">
        <v>287</v>
      </c>
      <c r="F139" s="9" t="s">
        <v>288</v>
      </c>
      <c r="G139" s="10" t="s">
        <v>54</v>
      </c>
      <c r="H139" s="11">
        <v>1</v>
      </c>
      <c r="I139" s="12">
        <v>137.96</v>
      </c>
      <c r="J139" s="22">
        <f t="shared" si="12"/>
        <v>171.57</v>
      </c>
      <c r="K139" s="24">
        <f t="shared" si="13"/>
        <v>171.57</v>
      </c>
    </row>
    <row r="140" spans="2:11" ht="25.5" x14ac:dyDescent="0.25">
      <c r="B140" s="6" t="s">
        <v>17</v>
      </c>
      <c r="C140" s="33" t="s">
        <v>493</v>
      </c>
      <c r="D140" s="7" t="s">
        <v>30</v>
      </c>
      <c r="E140" s="8" t="s">
        <v>289</v>
      </c>
      <c r="F140" s="9" t="s">
        <v>290</v>
      </c>
      <c r="G140" s="10" t="s">
        <v>29</v>
      </c>
      <c r="H140" s="11">
        <v>35.32</v>
      </c>
      <c r="I140" s="12">
        <v>254.56</v>
      </c>
      <c r="J140" s="22">
        <f t="shared" si="12"/>
        <v>316.57</v>
      </c>
      <c r="K140" s="24">
        <f t="shared" si="13"/>
        <v>11181.25</v>
      </c>
    </row>
    <row r="141" spans="2:11" x14ac:dyDescent="0.25">
      <c r="B141" s="6" t="s">
        <v>17</v>
      </c>
      <c r="C141" s="33" t="s">
        <v>494</v>
      </c>
      <c r="D141" s="7" t="s">
        <v>30</v>
      </c>
      <c r="E141" s="8" t="s">
        <v>291</v>
      </c>
      <c r="F141" s="9" t="s">
        <v>292</v>
      </c>
      <c r="G141" s="10" t="s">
        <v>29</v>
      </c>
      <c r="H141" s="11">
        <v>9.15</v>
      </c>
      <c r="I141" s="12">
        <v>242.08</v>
      </c>
      <c r="J141" s="22">
        <f t="shared" si="12"/>
        <v>301.05</v>
      </c>
      <c r="K141" s="24">
        <f t="shared" si="13"/>
        <v>2754.61</v>
      </c>
    </row>
    <row r="142" spans="2:11" ht="25.5" x14ac:dyDescent="0.25">
      <c r="B142" s="25" t="s">
        <v>17</v>
      </c>
      <c r="C142" s="33" t="s">
        <v>495</v>
      </c>
      <c r="D142" s="26" t="s">
        <v>30</v>
      </c>
      <c r="E142" s="27" t="s">
        <v>293</v>
      </c>
      <c r="F142" s="28" t="s">
        <v>294</v>
      </c>
      <c r="G142" s="29" t="s">
        <v>45</v>
      </c>
      <c r="H142" s="30">
        <v>101.5</v>
      </c>
      <c r="I142" s="31">
        <v>69.34</v>
      </c>
      <c r="J142" s="47">
        <f t="shared" si="12"/>
        <v>86.23</v>
      </c>
      <c r="K142" s="49">
        <f t="shared" si="13"/>
        <v>8752.35</v>
      </c>
    </row>
    <row r="143" spans="2:11" x14ac:dyDescent="0.25">
      <c r="B143" s="54" t="s">
        <v>21</v>
      </c>
      <c r="C143" s="55" t="s">
        <v>295</v>
      </c>
      <c r="D143" s="56"/>
      <c r="E143" s="57"/>
      <c r="F143" s="58" t="s">
        <v>296</v>
      </c>
      <c r="G143" s="59" t="s">
        <v>18</v>
      </c>
      <c r="H143" s="60">
        <v>0</v>
      </c>
      <c r="I143" s="61"/>
      <c r="J143" s="60"/>
      <c r="K143" s="62">
        <f>SUM(K144)</f>
        <v>1525.24</v>
      </c>
    </row>
    <row r="144" spans="2:11" x14ac:dyDescent="0.25">
      <c r="B144" s="63" t="s">
        <v>24</v>
      </c>
      <c r="C144" s="64" t="s">
        <v>297</v>
      </c>
      <c r="D144" s="65"/>
      <c r="E144" s="66"/>
      <c r="F144" s="67" t="s">
        <v>298</v>
      </c>
      <c r="G144" s="68" t="s">
        <v>18</v>
      </c>
      <c r="H144" s="69">
        <v>0</v>
      </c>
      <c r="I144" s="70"/>
      <c r="J144" s="69"/>
      <c r="K144" s="71">
        <f>SUM(K145:K149)</f>
        <v>1525.24</v>
      </c>
    </row>
    <row r="145" spans="2:11" ht="25.5" x14ac:dyDescent="0.25">
      <c r="B145" s="17" t="s">
        <v>17</v>
      </c>
      <c r="C145" s="33" t="s">
        <v>496</v>
      </c>
      <c r="D145" s="18" t="s">
        <v>30</v>
      </c>
      <c r="E145" s="19" t="s">
        <v>299</v>
      </c>
      <c r="F145" s="20" t="s">
        <v>300</v>
      </c>
      <c r="G145" s="21" t="s">
        <v>33</v>
      </c>
      <c r="H145" s="22">
        <v>2</v>
      </c>
      <c r="I145" s="23">
        <v>155.4</v>
      </c>
      <c r="J145" s="22">
        <f>ROUND($K$5*I145,2)+I145</f>
        <v>193.26</v>
      </c>
      <c r="K145" s="24">
        <f>ROUND(H145*J145,2)</f>
        <v>386.52</v>
      </c>
    </row>
    <row r="146" spans="2:11" ht="25.5" x14ac:dyDescent="0.25">
      <c r="B146" s="6" t="s">
        <v>17</v>
      </c>
      <c r="C146" s="33" t="s">
        <v>497</v>
      </c>
      <c r="D146" s="7" t="s">
        <v>30</v>
      </c>
      <c r="E146" s="8" t="s">
        <v>301</v>
      </c>
      <c r="F146" s="9" t="s">
        <v>302</v>
      </c>
      <c r="G146" s="10" t="s">
        <v>33</v>
      </c>
      <c r="H146" s="11">
        <v>10</v>
      </c>
      <c r="I146" s="12">
        <v>70.98</v>
      </c>
      <c r="J146" s="22">
        <f>ROUND($K$5*I146,2)+I146</f>
        <v>88.27000000000001</v>
      </c>
      <c r="K146" s="24">
        <f>ROUND(H146*J146,2)</f>
        <v>882.7</v>
      </c>
    </row>
    <row r="147" spans="2:11" x14ac:dyDescent="0.25">
      <c r="B147" s="6" t="s">
        <v>17</v>
      </c>
      <c r="C147" s="33" t="s">
        <v>498</v>
      </c>
      <c r="D147" s="7" t="s">
        <v>30</v>
      </c>
      <c r="E147" s="8" t="s">
        <v>303</v>
      </c>
      <c r="F147" s="9" t="s">
        <v>304</v>
      </c>
      <c r="G147" s="10" t="s">
        <v>33</v>
      </c>
      <c r="H147" s="11">
        <v>9</v>
      </c>
      <c r="I147" s="12">
        <v>17.239999999999998</v>
      </c>
      <c r="J147" s="22">
        <f>ROUND($K$5*I147,2)+I147</f>
        <v>21.439999999999998</v>
      </c>
      <c r="K147" s="24">
        <f>ROUND(H147*J147,2)</f>
        <v>192.96</v>
      </c>
    </row>
    <row r="148" spans="2:11" x14ac:dyDescent="0.25">
      <c r="B148" s="6" t="s">
        <v>17</v>
      </c>
      <c r="C148" s="33" t="s">
        <v>499</v>
      </c>
      <c r="D148" s="7" t="s">
        <v>30</v>
      </c>
      <c r="E148" s="8" t="s">
        <v>305</v>
      </c>
      <c r="F148" s="9" t="s">
        <v>306</v>
      </c>
      <c r="G148" s="10" t="s">
        <v>33</v>
      </c>
      <c r="H148" s="11">
        <v>2</v>
      </c>
      <c r="I148" s="12">
        <v>16.73</v>
      </c>
      <c r="J148" s="22">
        <f>ROUND($K$5*I148,2)+I148</f>
        <v>20.810000000000002</v>
      </c>
      <c r="K148" s="24">
        <f>ROUND(H148*J148,2)</f>
        <v>41.62</v>
      </c>
    </row>
    <row r="149" spans="2:11" ht="25.5" x14ac:dyDescent="0.25">
      <c r="B149" s="25" t="s">
        <v>17</v>
      </c>
      <c r="C149" s="33" t="s">
        <v>500</v>
      </c>
      <c r="D149" s="26" t="s">
        <v>30</v>
      </c>
      <c r="E149" s="27" t="s">
        <v>307</v>
      </c>
      <c r="F149" s="28" t="s">
        <v>308</v>
      </c>
      <c r="G149" s="29" t="s">
        <v>33</v>
      </c>
      <c r="H149" s="30">
        <v>1</v>
      </c>
      <c r="I149" s="31">
        <v>17.239999999999998</v>
      </c>
      <c r="J149" s="47">
        <f>ROUND($K$5*I149,2)+I149</f>
        <v>21.439999999999998</v>
      </c>
      <c r="K149" s="49">
        <f>ROUND(H149*J149,2)</f>
        <v>21.44</v>
      </c>
    </row>
    <row r="150" spans="2:11" x14ac:dyDescent="0.25">
      <c r="B150" s="54" t="s">
        <v>21</v>
      </c>
      <c r="C150" s="55" t="s">
        <v>309</v>
      </c>
      <c r="D150" s="56"/>
      <c r="E150" s="57"/>
      <c r="F150" s="58" t="s">
        <v>310</v>
      </c>
      <c r="G150" s="59" t="s">
        <v>18</v>
      </c>
      <c r="H150" s="60">
        <v>0</v>
      </c>
      <c r="I150" s="61"/>
      <c r="J150" s="60"/>
      <c r="K150" s="62">
        <f>SUM(K151)</f>
        <v>5537.25</v>
      </c>
    </row>
    <row r="151" spans="2:11" x14ac:dyDescent="0.25">
      <c r="B151" s="63" t="s">
        <v>24</v>
      </c>
      <c r="C151" s="64" t="s">
        <v>311</v>
      </c>
      <c r="D151" s="65"/>
      <c r="E151" s="66"/>
      <c r="F151" s="67" t="s">
        <v>312</v>
      </c>
      <c r="G151" s="68" t="s">
        <v>18</v>
      </c>
      <c r="H151" s="69">
        <v>0</v>
      </c>
      <c r="I151" s="70"/>
      <c r="J151" s="69"/>
      <c r="K151" s="71">
        <f>SUM(K152:K163)</f>
        <v>5537.25</v>
      </c>
    </row>
    <row r="152" spans="2:11" ht="38.25" x14ac:dyDescent="0.25">
      <c r="B152" s="17" t="s">
        <v>17</v>
      </c>
      <c r="C152" s="33" t="s">
        <v>501</v>
      </c>
      <c r="D152" s="18" t="s">
        <v>30</v>
      </c>
      <c r="E152" s="19" t="s">
        <v>313</v>
      </c>
      <c r="F152" s="20" t="s">
        <v>314</v>
      </c>
      <c r="G152" s="21" t="s">
        <v>33</v>
      </c>
      <c r="H152" s="22">
        <v>4</v>
      </c>
      <c r="I152" s="23">
        <v>74.41</v>
      </c>
      <c r="J152" s="22">
        <f t="shared" ref="J152:J163" si="14">ROUND($K$5*I152,2)+I152</f>
        <v>92.539999999999992</v>
      </c>
      <c r="K152" s="24">
        <f t="shared" ref="K152:K163" si="15">ROUND(H152*J152,2)</f>
        <v>370.16</v>
      </c>
    </row>
    <row r="153" spans="2:11" ht="38.25" x14ac:dyDescent="0.25">
      <c r="B153" s="6" t="s">
        <v>17</v>
      </c>
      <c r="C153" s="33" t="s">
        <v>502</v>
      </c>
      <c r="D153" s="7" t="s">
        <v>30</v>
      </c>
      <c r="E153" s="8" t="s">
        <v>315</v>
      </c>
      <c r="F153" s="9" t="s">
        <v>316</v>
      </c>
      <c r="G153" s="10" t="s">
        <v>33</v>
      </c>
      <c r="H153" s="11">
        <v>1</v>
      </c>
      <c r="I153" s="12">
        <v>179.86</v>
      </c>
      <c r="J153" s="22">
        <f t="shared" si="14"/>
        <v>223.67000000000002</v>
      </c>
      <c r="K153" s="24">
        <f t="shared" si="15"/>
        <v>223.67</v>
      </c>
    </row>
    <row r="154" spans="2:11" x14ac:dyDescent="0.25">
      <c r="B154" s="6" t="s">
        <v>17</v>
      </c>
      <c r="C154" s="33" t="s">
        <v>503</v>
      </c>
      <c r="D154" s="7" t="s">
        <v>30</v>
      </c>
      <c r="E154" s="8" t="s">
        <v>317</v>
      </c>
      <c r="F154" s="9" t="s">
        <v>318</v>
      </c>
      <c r="G154" s="10" t="s">
        <v>33</v>
      </c>
      <c r="H154" s="11">
        <v>8</v>
      </c>
      <c r="I154" s="12">
        <v>87.91</v>
      </c>
      <c r="J154" s="22">
        <f t="shared" si="14"/>
        <v>109.32</v>
      </c>
      <c r="K154" s="24">
        <f t="shared" si="15"/>
        <v>874.56</v>
      </c>
    </row>
    <row r="155" spans="2:11" ht="25.5" x14ac:dyDescent="0.25">
      <c r="B155" s="6" t="s">
        <v>17</v>
      </c>
      <c r="C155" s="33" t="s">
        <v>504</v>
      </c>
      <c r="D155" s="7" t="s">
        <v>30</v>
      </c>
      <c r="E155" s="8" t="s">
        <v>319</v>
      </c>
      <c r="F155" s="9" t="s">
        <v>320</v>
      </c>
      <c r="G155" s="10" t="s">
        <v>33</v>
      </c>
      <c r="H155" s="11">
        <v>1</v>
      </c>
      <c r="I155" s="12">
        <v>11.39</v>
      </c>
      <c r="J155" s="22">
        <f t="shared" si="14"/>
        <v>14.16</v>
      </c>
      <c r="K155" s="24">
        <f t="shared" si="15"/>
        <v>14.16</v>
      </c>
    </row>
    <row r="156" spans="2:11" ht="25.5" x14ac:dyDescent="0.25">
      <c r="B156" s="6" t="s">
        <v>17</v>
      </c>
      <c r="C156" s="33" t="s">
        <v>505</v>
      </c>
      <c r="D156" s="7" t="s">
        <v>30</v>
      </c>
      <c r="E156" s="8" t="s">
        <v>321</v>
      </c>
      <c r="F156" s="9" t="s">
        <v>322</v>
      </c>
      <c r="G156" s="10" t="s">
        <v>45</v>
      </c>
      <c r="H156" s="11">
        <v>170</v>
      </c>
      <c r="I156" s="12">
        <v>13.34</v>
      </c>
      <c r="J156" s="22">
        <f t="shared" si="14"/>
        <v>16.59</v>
      </c>
      <c r="K156" s="24">
        <f t="shared" si="15"/>
        <v>2820.3</v>
      </c>
    </row>
    <row r="157" spans="2:11" ht="25.5" x14ac:dyDescent="0.25">
      <c r="B157" s="6" t="s">
        <v>17</v>
      </c>
      <c r="C157" s="33" t="s">
        <v>506</v>
      </c>
      <c r="D157" s="7" t="s">
        <v>30</v>
      </c>
      <c r="E157" s="8" t="s">
        <v>323</v>
      </c>
      <c r="F157" s="9" t="s">
        <v>324</v>
      </c>
      <c r="G157" s="10" t="s">
        <v>33</v>
      </c>
      <c r="H157" s="11">
        <v>2.7</v>
      </c>
      <c r="I157" s="12">
        <v>83.81</v>
      </c>
      <c r="J157" s="22">
        <f t="shared" si="14"/>
        <v>104.23</v>
      </c>
      <c r="K157" s="24">
        <f t="shared" si="15"/>
        <v>281.42</v>
      </c>
    </row>
    <row r="158" spans="2:11" ht="38.25" x14ac:dyDescent="0.25">
      <c r="B158" s="6" t="s">
        <v>17</v>
      </c>
      <c r="C158" s="33" t="s">
        <v>507</v>
      </c>
      <c r="D158" s="7" t="s">
        <v>30</v>
      </c>
      <c r="E158" s="8" t="s">
        <v>325</v>
      </c>
      <c r="F158" s="9" t="s">
        <v>326</v>
      </c>
      <c r="G158" s="10" t="s">
        <v>45</v>
      </c>
      <c r="H158" s="11">
        <v>2</v>
      </c>
      <c r="I158" s="12">
        <v>63.07</v>
      </c>
      <c r="J158" s="22">
        <f t="shared" si="14"/>
        <v>78.430000000000007</v>
      </c>
      <c r="K158" s="24">
        <f t="shared" si="15"/>
        <v>156.86000000000001</v>
      </c>
    </row>
    <row r="159" spans="2:11" x14ac:dyDescent="0.25">
      <c r="B159" s="6" t="s">
        <v>17</v>
      </c>
      <c r="C159" s="33" t="s">
        <v>508</v>
      </c>
      <c r="D159" s="7" t="s">
        <v>30</v>
      </c>
      <c r="E159" s="8" t="s">
        <v>327</v>
      </c>
      <c r="F159" s="9" t="s">
        <v>328</v>
      </c>
      <c r="G159" s="10" t="s">
        <v>33</v>
      </c>
      <c r="H159" s="11">
        <v>15</v>
      </c>
      <c r="I159" s="12">
        <v>9.39</v>
      </c>
      <c r="J159" s="22">
        <f t="shared" si="14"/>
        <v>11.68</v>
      </c>
      <c r="K159" s="24">
        <f t="shared" si="15"/>
        <v>175.2</v>
      </c>
    </row>
    <row r="160" spans="2:11" ht="25.5" x14ac:dyDescent="0.25">
      <c r="B160" s="6" t="s">
        <v>17</v>
      </c>
      <c r="C160" s="33" t="s">
        <v>509</v>
      </c>
      <c r="D160" s="7" t="s">
        <v>30</v>
      </c>
      <c r="E160" s="8" t="s">
        <v>329</v>
      </c>
      <c r="F160" s="9" t="s">
        <v>330</v>
      </c>
      <c r="G160" s="10" t="s">
        <v>33</v>
      </c>
      <c r="H160" s="11">
        <v>9</v>
      </c>
      <c r="I160" s="12">
        <v>12.98</v>
      </c>
      <c r="J160" s="22">
        <f t="shared" si="14"/>
        <v>16.14</v>
      </c>
      <c r="K160" s="24">
        <f t="shared" si="15"/>
        <v>145.26</v>
      </c>
    </row>
    <row r="161" spans="2:11" ht="25.5" x14ac:dyDescent="0.25">
      <c r="B161" s="6" t="s">
        <v>17</v>
      </c>
      <c r="C161" s="33" t="s">
        <v>510</v>
      </c>
      <c r="D161" s="7" t="s">
        <v>30</v>
      </c>
      <c r="E161" s="8" t="s">
        <v>331</v>
      </c>
      <c r="F161" s="9" t="s">
        <v>332</v>
      </c>
      <c r="G161" s="10" t="s">
        <v>33</v>
      </c>
      <c r="H161" s="11">
        <v>4</v>
      </c>
      <c r="I161" s="12">
        <v>14.25</v>
      </c>
      <c r="J161" s="22">
        <f t="shared" si="14"/>
        <v>17.72</v>
      </c>
      <c r="K161" s="24">
        <f t="shared" si="15"/>
        <v>70.88</v>
      </c>
    </row>
    <row r="162" spans="2:11" x14ac:dyDescent="0.25">
      <c r="B162" s="6" t="s">
        <v>17</v>
      </c>
      <c r="C162" s="33" t="s">
        <v>511</v>
      </c>
      <c r="D162" s="7" t="s">
        <v>30</v>
      </c>
      <c r="E162" s="8" t="s">
        <v>333</v>
      </c>
      <c r="F162" s="9" t="s">
        <v>334</v>
      </c>
      <c r="G162" s="10" t="s">
        <v>33</v>
      </c>
      <c r="H162" s="11">
        <v>8</v>
      </c>
      <c r="I162" s="12">
        <v>22.84</v>
      </c>
      <c r="J162" s="22">
        <f t="shared" si="14"/>
        <v>28.4</v>
      </c>
      <c r="K162" s="24">
        <f t="shared" si="15"/>
        <v>227.2</v>
      </c>
    </row>
    <row r="163" spans="2:11" x14ac:dyDescent="0.25">
      <c r="B163" s="25" t="s">
        <v>17</v>
      </c>
      <c r="C163" s="33" t="s">
        <v>512</v>
      </c>
      <c r="D163" s="26" t="s">
        <v>30</v>
      </c>
      <c r="E163" s="27" t="s">
        <v>335</v>
      </c>
      <c r="F163" s="28" t="s">
        <v>336</v>
      </c>
      <c r="G163" s="29" t="s">
        <v>33</v>
      </c>
      <c r="H163" s="30">
        <v>2</v>
      </c>
      <c r="I163" s="31">
        <v>71.400000000000006</v>
      </c>
      <c r="J163" s="47">
        <f t="shared" si="14"/>
        <v>88.79</v>
      </c>
      <c r="K163" s="49">
        <f t="shared" si="15"/>
        <v>177.58</v>
      </c>
    </row>
    <row r="164" spans="2:11" x14ac:dyDescent="0.25">
      <c r="B164" s="54" t="s">
        <v>21</v>
      </c>
      <c r="C164" s="55" t="s">
        <v>337</v>
      </c>
      <c r="D164" s="56"/>
      <c r="E164" s="57"/>
      <c r="F164" s="58" t="s">
        <v>338</v>
      </c>
      <c r="G164" s="59" t="s">
        <v>18</v>
      </c>
      <c r="H164" s="60">
        <v>0</v>
      </c>
      <c r="I164" s="61"/>
      <c r="J164" s="60"/>
      <c r="K164" s="62">
        <f>SUM(K165+K168+K171+K174+K176)</f>
        <v>45286.740000000005</v>
      </c>
    </row>
    <row r="165" spans="2:11" x14ac:dyDescent="0.25">
      <c r="B165" s="63" t="s">
        <v>24</v>
      </c>
      <c r="C165" s="64" t="s">
        <v>339</v>
      </c>
      <c r="D165" s="65"/>
      <c r="E165" s="66"/>
      <c r="F165" s="67" t="s">
        <v>340</v>
      </c>
      <c r="G165" s="68" t="s">
        <v>18</v>
      </c>
      <c r="H165" s="69">
        <v>0</v>
      </c>
      <c r="I165" s="70"/>
      <c r="J165" s="69"/>
      <c r="K165" s="71">
        <f>SUM(K166:K167)</f>
        <v>25862.440000000002</v>
      </c>
    </row>
    <row r="166" spans="2:11" ht="25.5" x14ac:dyDescent="0.25">
      <c r="B166" s="17" t="s">
        <v>17</v>
      </c>
      <c r="C166" s="33" t="s">
        <v>513</v>
      </c>
      <c r="D166" s="18" t="s">
        <v>19</v>
      </c>
      <c r="E166" s="19" t="s">
        <v>341</v>
      </c>
      <c r="F166" s="20" t="s">
        <v>342</v>
      </c>
      <c r="G166" s="21" t="s">
        <v>29</v>
      </c>
      <c r="H166" s="22">
        <v>992.8</v>
      </c>
      <c r="I166" s="23">
        <v>11.17</v>
      </c>
      <c r="J166" s="22">
        <f>ROUND($K$5*I166,2)+I166</f>
        <v>13.89</v>
      </c>
      <c r="K166" s="24">
        <f>ROUND(H166*J166,2)</f>
        <v>13789.99</v>
      </c>
    </row>
    <row r="167" spans="2:11" ht="25.5" x14ac:dyDescent="0.25">
      <c r="B167" s="25" t="s">
        <v>17</v>
      </c>
      <c r="C167" s="33" t="s">
        <v>514</v>
      </c>
      <c r="D167" s="26" t="s">
        <v>19</v>
      </c>
      <c r="E167" s="27" t="s">
        <v>343</v>
      </c>
      <c r="F167" s="28" t="s">
        <v>344</v>
      </c>
      <c r="G167" s="29" t="s">
        <v>29</v>
      </c>
      <c r="H167" s="30">
        <v>992.8</v>
      </c>
      <c r="I167" s="31">
        <v>9.7799999999999994</v>
      </c>
      <c r="J167" s="47">
        <f>ROUND($K$5*I167,2)+I167</f>
        <v>12.16</v>
      </c>
      <c r="K167" s="49">
        <f>ROUND(H167*J167,2)</f>
        <v>12072.45</v>
      </c>
    </row>
    <row r="168" spans="2:11" x14ac:dyDescent="0.25">
      <c r="B168" s="63" t="s">
        <v>24</v>
      </c>
      <c r="C168" s="64" t="s">
        <v>345</v>
      </c>
      <c r="D168" s="65"/>
      <c r="E168" s="66"/>
      <c r="F168" s="67" t="s">
        <v>346</v>
      </c>
      <c r="G168" s="68" t="s">
        <v>18</v>
      </c>
      <c r="H168" s="69">
        <v>0</v>
      </c>
      <c r="I168" s="70"/>
      <c r="J168" s="69"/>
      <c r="K168" s="71">
        <f>SUM(K169:K170)</f>
        <v>5519.95</v>
      </c>
    </row>
    <row r="169" spans="2:11" ht="25.5" x14ac:dyDescent="0.25">
      <c r="B169" s="17" t="s">
        <v>17</v>
      </c>
      <c r="C169" s="33" t="s">
        <v>515</v>
      </c>
      <c r="D169" s="18" t="s">
        <v>19</v>
      </c>
      <c r="E169" s="19" t="s">
        <v>347</v>
      </c>
      <c r="F169" s="20" t="s">
        <v>348</v>
      </c>
      <c r="G169" s="21" t="s">
        <v>29</v>
      </c>
      <c r="H169" s="22">
        <v>188.33</v>
      </c>
      <c r="I169" s="23">
        <v>14.92</v>
      </c>
      <c r="J169" s="22">
        <f>ROUND($K$5*I169,2)+I169</f>
        <v>18.55</v>
      </c>
      <c r="K169" s="24">
        <f>ROUND(H169*J169,2)</f>
        <v>3493.52</v>
      </c>
    </row>
    <row r="170" spans="2:11" ht="25.5" x14ac:dyDescent="0.25">
      <c r="B170" s="25" t="s">
        <v>17</v>
      </c>
      <c r="C170" s="33" t="s">
        <v>516</v>
      </c>
      <c r="D170" s="26" t="s">
        <v>19</v>
      </c>
      <c r="E170" s="27" t="s">
        <v>349</v>
      </c>
      <c r="F170" s="28" t="s">
        <v>350</v>
      </c>
      <c r="G170" s="29" t="s">
        <v>29</v>
      </c>
      <c r="H170" s="30">
        <v>188.33</v>
      </c>
      <c r="I170" s="31">
        <v>8.65</v>
      </c>
      <c r="J170" s="47">
        <f>ROUND($K$5*I170,2)+I170</f>
        <v>10.76</v>
      </c>
      <c r="K170" s="49">
        <f>ROUND(H170*J170,2)</f>
        <v>2026.43</v>
      </c>
    </row>
    <row r="171" spans="2:11" x14ac:dyDescent="0.25">
      <c r="B171" s="63" t="s">
        <v>24</v>
      </c>
      <c r="C171" s="64" t="s">
        <v>351</v>
      </c>
      <c r="D171" s="65"/>
      <c r="E171" s="66"/>
      <c r="F171" s="67" t="s">
        <v>352</v>
      </c>
      <c r="G171" s="68" t="s">
        <v>18</v>
      </c>
      <c r="H171" s="69">
        <v>0</v>
      </c>
      <c r="I171" s="70"/>
      <c r="J171" s="69"/>
      <c r="K171" s="71">
        <f>SUM(K172:K173)</f>
        <v>1379.4499999999998</v>
      </c>
    </row>
    <row r="172" spans="2:11" x14ac:dyDescent="0.25">
      <c r="B172" s="17" t="s">
        <v>17</v>
      </c>
      <c r="C172" s="33" t="s">
        <v>517</v>
      </c>
      <c r="D172" s="18" t="s">
        <v>19</v>
      </c>
      <c r="E172" s="19" t="s">
        <v>353</v>
      </c>
      <c r="F172" s="20" t="s">
        <v>354</v>
      </c>
      <c r="G172" s="21" t="s">
        <v>29</v>
      </c>
      <c r="H172" s="22">
        <v>47</v>
      </c>
      <c r="I172" s="23">
        <v>8.8000000000000007</v>
      </c>
      <c r="J172" s="22">
        <f>ROUND($K$5*I172,2)+I172</f>
        <v>10.940000000000001</v>
      </c>
      <c r="K172" s="24">
        <f>ROUND(H172*J172,2)</f>
        <v>514.17999999999995</v>
      </c>
    </row>
    <row r="173" spans="2:11" x14ac:dyDescent="0.25">
      <c r="B173" s="25" t="s">
        <v>17</v>
      </c>
      <c r="C173" s="33" t="s">
        <v>518</v>
      </c>
      <c r="D173" s="26" t="s">
        <v>19</v>
      </c>
      <c r="E173" s="27" t="s">
        <v>355</v>
      </c>
      <c r="F173" s="28" t="s">
        <v>356</v>
      </c>
      <c r="G173" s="29" t="s">
        <v>29</v>
      </c>
      <c r="H173" s="30">
        <v>47</v>
      </c>
      <c r="I173" s="31">
        <v>14.8</v>
      </c>
      <c r="J173" s="47">
        <f>ROUND($K$5*I173,2)+I173</f>
        <v>18.41</v>
      </c>
      <c r="K173" s="49">
        <f>ROUND(H173*J173,2)</f>
        <v>865.27</v>
      </c>
    </row>
    <row r="174" spans="2:11" x14ac:dyDescent="0.25">
      <c r="B174" s="63" t="s">
        <v>24</v>
      </c>
      <c r="C174" s="64" t="s">
        <v>357</v>
      </c>
      <c r="D174" s="65"/>
      <c r="E174" s="66"/>
      <c r="F174" s="67" t="s">
        <v>358</v>
      </c>
      <c r="G174" s="68" t="s">
        <v>18</v>
      </c>
      <c r="H174" s="69">
        <v>0</v>
      </c>
      <c r="I174" s="70"/>
      <c r="J174" s="69"/>
      <c r="K174" s="71">
        <f>SUM(K175)</f>
        <v>2104.9</v>
      </c>
    </row>
    <row r="175" spans="2:11" ht="51" x14ac:dyDescent="0.25">
      <c r="B175" s="41" t="s">
        <v>17</v>
      </c>
      <c r="C175" s="42" t="s">
        <v>519</v>
      </c>
      <c r="D175" s="43" t="s">
        <v>19</v>
      </c>
      <c r="E175" s="44" t="s">
        <v>359</v>
      </c>
      <c r="F175" s="45" t="s">
        <v>360</v>
      </c>
      <c r="G175" s="46" t="s">
        <v>29</v>
      </c>
      <c r="H175" s="47">
        <v>97</v>
      </c>
      <c r="I175" s="48">
        <v>17.45</v>
      </c>
      <c r="J175" s="47">
        <f>ROUND($K$5*I175,2)+I175</f>
        <v>21.7</v>
      </c>
      <c r="K175" s="49">
        <f>ROUND(H175*J175,2)</f>
        <v>2104.9</v>
      </c>
    </row>
    <row r="176" spans="2:11" x14ac:dyDescent="0.25">
      <c r="B176" s="63" t="s">
        <v>24</v>
      </c>
      <c r="C176" s="64" t="s">
        <v>361</v>
      </c>
      <c r="D176" s="65"/>
      <c r="E176" s="66"/>
      <c r="F176" s="67" t="s">
        <v>362</v>
      </c>
      <c r="G176" s="68" t="s">
        <v>18</v>
      </c>
      <c r="H176" s="69">
        <v>0</v>
      </c>
      <c r="I176" s="70"/>
      <c r="J176" s="69"/>
      <c r="K176" s="71">
        <f>SUM(K177:K178)</f>
        <v>10420</v>
      </c>
    </row>
    <row r="177" spans="2:11" ht="25.5" x14ac:dyDescent="0.25">
      <c r="B177" s="17" t="s">
        <v>17</v>
      </c>
      <c r="C177" s="33" t="s">
        <v>520</v>
      </c>
      <c r="D177" s="18" t="s">
        <v>19</v>
      </c>
      <c r="E177" s="19" t="s">
        <v>341</v>
      </c>
      <c r="F177" s="20" t="s">
        <v>342</v>
      </c>
      <c r="G177" s="21" t="s">
        <v>29</v>
      </c>
      <c r="H177" s="22">
        <v>400</v>
      </c>
      <c r="I177" s="23">
        <v>11.17</v>
      </c>
      <c r="J177" s="22">
        <f>ROUND($K$5*I177,2)+I177</f>
        <v>13.89</v>
      </c>
      <c r="K177" s="24">
        <f>ROUND(H177*J177,2)</f>
        <v>5556</v>
      </c>
    </row>
    <row r="178" spans="2:11" ht="25.5" x14ac:dyDescent="0.25">
      <c r="B178" s="25" t="s">
        <v>17</v>
      </c>
      <c r="C178" s="35" t="s">
        <v>521</v>
      </c>
      <c r="D178" s="26" t="s">
        <v>19</v>
      </c>
      <c r="E178" s="27" t="s">
        <v>343</v>
      </c>
      <c r="F178" s="28" t="s">
        <v>344</v>
      </c>
      <c r="G178" s="29" t="s">
        <v>29</v>
      </c>
      <c r="H178" s="30">
        <v>400</v>
      </c>
      <c r="I178" s="31">
        <v>9.7799999999999994</v>
      </c>
      <c r="J178" s="47">
        <f>ROUND($K$5*I178,2)+I178</f>
        <v>12.16</v>
      </c>
      <c r="K178" s="49">
        <f>ROUND(H178*J178,2)</f>
        <v>4864</v>
      </c>
    </row>
    <row r="179" spans="2:11" x14ac:dyDescent="0.25">
      <c r="B179" s="54" t="s">
        <v>21</v>
      </c>
      <c r="C179" s="55" t="s">
        <v>363</v>
      </c>
      <c r="D179" s="56"/>
      <c r="E179" s="57"/>
      <c r="F179" s="58" t="s">
        <v>364</v>
      </c>
      <c r="G179" s="59" t="s">
        <v>18</v>
      </c>
      <c r="H179" s="60">
        <v>0</v>
      </c>
      <c r="I179" s="61"/>
      <c r="J179" s="60"/>
      <c r="K179" s="62">
        <f>SUM(K180+K186)</f>
        <v>11187.509999999998</v>
      </c>
    </row>
    <row r="180" spans="2:11" x14ac:dyDescent="0.25">
      <c r="B180" s="63" t="s">
        <v>24</v>
      </c>
      <c r="C180" s="64" t="s">
        <v>365</v>
      </c>
      <c r="D180" s="65"/>
      <c r="E180" s="66"/>
      <c r="F180" s="67" t="s">
        <v>366</v>
      </c>
      <c r="G180" s="68" t="s">
        <v>18</v>
      </c>
      <c r="H180" s="69">
        <v>0</v>
      </c>
      <c r="I180" s="70"/>
      <c r="J180" s="69"/>
      <c r="K180" s="71">
        <f>SUM(K181:K185)</f>
        <v>7773.5499999999993</v>
      </c>
    </row>
    <row r="181" spans="2:11" ht="25.5" x14ac:dyDescent="0.25">
      <c r="B181" s="17" t="s">
        <v>17</v>
      </c>
      <c r="C181" s="33" t="s">
        <v>522</v>
      </c>
      <c r="D181" s="18" t="s">
        <v>30</v>
      </c>
      <c r="E181" s="19" t="s">
        <v>367</v>
      </c>
      <c r="F181" s="20" t="s">
        <v>368</v>
      </c>
      <c r="G181" s="21" t="s">
        <v>33</v>
      </c>
      <c r="H181" s="22">
        <v>4</v>
      </c>
      <c r="I181" s="23">
        <v>131.21</v>
      </c>
      <c r="J181" s="22">
        <f>ROUND($K$5*I181,2)+I181</f>
        <v>163.17000000000002</v>
      </c>
      <c r="K181" s="24">
        <f>ROUND(H181*J181,2)</f>
        <v>652.67999999999995</v>
      </c>
    </row>
    <row r="182" spans="2:11" ht="25.5" x14ac:dyDescent="0.25">
      <c r="B182" s="6" t="s">
        <v>17</v>
      </c>
      <c r="C182" s="33" t="s">
        <v>523</v>
      </c>
      <c r="D182" s="7" t="s">
        <v>30</v>
      </c>
      <c r="E182" s="8" t="s">
        <v>369</v>
      </c>
      <c r="F182" s="9" t="s">
        <v>370</v>
      </c>
      <c r="G182" s="10" t="s">
        <v>33</v>
      </c>
      <c r="H182" s="11">
        <v>4</v>
      </c>
      <c r="I182" s="12">
        <v>37.6</v>
      </c>
      <c r="J182" s="22">
        <f>ROUND($K$5*I182,2)+I182</f>
        <v>46.760000000000005</v>
      </c>
      <c r="K182" s="24">
        <f>ROUND(H182*J182,2)</f>
        <v>187.04</v>
      </c>
    </row>
    <row r="183" spans="2:11" ht="25.5" x14ac:dyDescent="0.25">
      <c r="B183" s="6" t="s">
        <v>17</v>
      </c>
      <c r="C183" s="33" t="s">
        <v>524</v>
      </c>
      <c r="D183" s="7" t="s">
        <v>30</v>
      </c>
      <c r="E183" s="8" t="s">
        <v>371</v>
      </c>
      <c r="F183" s="9" t="s">
        <v>372</v>
      </c>
      <c r="G183" s="10" t="s">
        <v>33</v>
      </c>
      <c r="H183" s="11">
        <v>4</v>
      </c>
      <c r="I183" s="12">
        <v>51.19</v>
      </c>
      <c r="J183" s="22">
        <f>ROUND($K$5*I183,2)+I183</f>
        <v>63.66</v>
      </c>
      <c r="K183" s="24">
        <f>ROUND(H183*J183,2)</f>
        <v>254.64</v>
      </c>
    </row>
    <row r="184" spans="2:11" ht="25.5" x14ac:dyDescent="0.25">
      <c r="B184" s="6" t="s">
        <v>17</v>
      </c>
      <c r="C184" s="33" t="s">
        <v>525</v>
      </c>
      <c r="D184" s="7" t="s">
        <v>30</v>
      </c>
      <c r="E184" s="8" t="s">
        <v>373</v>
      </c>
      <c r="F184" s="9" t="s">
        <v>374</v>
      </c>
      <c r="G184" s="10" t="s">
        <v>33</v>
      </c>
      <c r="H184" s="11">
        <v>4</v>
      </c>
      <c r="I184" s="12">
        <v>37.6</v>
      </c>
      <c r="J184" s="22">
        <f>ROUND($K$5*I184,2)+I184</f>
        <v>46.760000000000005</v>
      </c>
      <c r="K184" s="24">
        <f>ROUND(H184*J184,2)</f>
        <v>187.04</v>
      </c>
    </row>
    <row r="185" spans="2:11" x14ac:dyDescent="0.25">
      <c r="B185" s="25" t="s">
        <v>17</v>
      </c>
      <c r="C185" s="33" t="s">
        <v>526</v>
      </c>
      <c r="D185" s="26" t="s">
        <v>19</v>
      </c>
      <c r="E185" s="27" t="s">
        <v>375</v>
      </c>
      <c r="F185" s="28" t="s">
        <v>376</v>
      </c>
      <c r="G185" s="29" t="s">
        <v>29</v>
      </c>
      <c r="H185" s="30">
        <v>405</v>
      </c>
      <c r="I185" s="31">
        <v>12.89</v>
      </c>
      <c r="J185" s="47">
        <f>ROUND($K$5*I185,2)+I185</f>
        <v>16.03</v>
      </c>
      <c r="K185" s="49">
        <f>ROUND(H185*J185,2)</f>
        <v>6492.15</v>
      </c>
    </row>
    <row r="186" spans="2:11" x14ac:dyDescent="0.25">
      <c r="B186" s="63" t="s">
        <v>24</v>
      </c>
      <c r="C186" s="64" t="s">
        <v>377</v>
      </c>
      <c r="D186" s="65"/>
      <c r="E186" s="66"/>
      <c r="F186" s="67" t="s">
        <v>378</v>
      </c>
      <c r="G186" s="68" t="s">
        <v>18</v>
      </c>
      <c r="H186" s="69">
        <v>0</v>
      </c>
      <c r="I186" s="70"/>
      <c r="J186" s="69"/>
      <c r="K186" s="71">
        <f>SUM(K187)</f>
        <v>3413.96</v>
      </c>
    </row>
    <row r="187" spans="2:11" x14ac:dyDescent="0.25">
      <c r="B187" s="41" t="s">
        <v>17</v>
      </c>
      <c r="C187" s="42" t="s">
        <v>527</v>
      </c>
      <c r="D187" s="43" t="s">
        <v>30</v>
      </c>
      <c r="E187" s="44" t="s">
        <v>34</v>
      </c>
      <c r="F187" s="45" t="s">
        <v>35</v>
      </c>
      <c r="G187" s="46" t="s">
        <v>29</v>
      </c>
      <c r="H187" s="47">
        <v>563.36</v>
      </c>
      <c r="I187" s="48">
        <v>4.87</v>
      </c>
      <c r="J187" s="47">
        <f>ROUND($K$5*I187,2)+I187</f>
        <v>6.0600000000000005</v>
      </c>
      <c r="K187" s="49">
        <f>ROUND(H187*J187,2)</f>
        <v>3413.96</v>
      </c>
    </row>
    <row r="188" spans="2:11" x14ac:dyDescent="0.25">
      <c r="B188" s="137"/>
      <c r="C188" s="138"/>
      <c r="D188" s="138"/>
      <c r="E188" s="138"/>
      <c r="F188" s="138"/>
      <c r="G188" s="138"/>
      <c r="H188" s="138"/>
      <c r="I188" s="138"/>
      <c r="J188" s="138"/>
      <c r="K188" s="139"/>
    </row>
    <row r="189" spans="2:11" x14ac:dyDescent="0.25">
      <c r="B189" s="5"/>
      <c r="C189" s="36"/>
      <c r="D189" s="5"/>
      <c r="E189" s="5"/>
      <c r="F189" s="5"/>
      <c r="G189" s="5"/>
      <c r="H189" s="5"/>
      <c r="I189" s="5"/>
      <c r="J189" s="5"/>
      <c r="K189" s="5"/>
    </row>
    <row r="190" spans="2:11" x14ac:dyDescent="0.25">
      <c r="B190" s="5"/>
      <c r="C190" s="36"/>
      <c r="D190" s="5"/>
      <c r="E190" s="5"/>
      <c r="F190" s="5"/>
      <c r="G190" s="5"/>
      <c r="H190" s="5"/>
      <c r="I190" s="5"/>
      <c r="J190" s="5"/>
      <c r="K190" s="5"/>
    </row>
    <row r="191" spans="2:11" x14ac:dyDescent="0.25">
      <c r="B191" s="4"/>
      <c r="C191" s="37" t="s">
        <v>379</v>
      </c>
      <c r="D191" s="4"/>
      <c r="E191" s="134" t="s">
        <v>380</v>
      </c>
      <c r="F191" s="134"/>
      <c r="G191" s="134"/>
      <c r="H191" s="134"/>
      <c r="I191" s="134"/>
      <c r="J191" s="134"/>
      <c r="K191" s="134"/>
    </row>
    <row r="192" spans="2:11" x14ac:dyDescent="0.25">
      <c r="B192" s="4"/>
      <c r="C192" s="32"/>
      <c r="D192" s="4"/>
      <c r="E192" s="4"/>
      <c r="F192" s="4"/>
      <c r="G192" s="4"/>
      <c r="H192" s="4"/>
      <c r="I192" s="4"/>
      <c r="J192" s="4"/>
      <c r="K192" s="4"/>
    </row>
    <row r="193" spans="2:11" x14ac:dyDescent="0.25">
      <c r="B193" s="4"/>
      <c r="C193" s="38" t="s">
        <v>381</v>
      </c>
      <c r="D193" s="5"/>
      <c r="E193" s="5"/>
      <c r="F193" s="5"/>
      <c r="G193" s="5"/>
      <c r="H193" s="5"/>
      <c r="I193" s="5"/>
      <c r="J193" s="5"/>
      <c r="K193" s="13"/>
    </row>
    <row r="194" spans="2:11" x14ac:dyDescent="0.25">
      <c r="B194" s="4"/>
      <c r="C194" s="135"/>
      <c r="D194" s="135"/>
      <c r="E194" s="135"/>
      <c r="F194" s="135"/>
      <c r="G194" s="135"/>
      <c r="H194" s="135"/>
      <c r="I194" s="135"/>
      <c r="J194" s="135"/>
      <c r="K194" s="135"/>
    </row>
    <row r="195" spans="2:11" x14ac:dyDescent="0.25">
      <c r="B195" s="4"/>
      <c r="C195" s="135"/>
      <c r="D195" s="135"/>
      <c r="E195" s="135"/>
      <c r="F195" s="135"/>
      <c r="G195" s="135"/>
      <c r="H195" s="135"/>
      <c r="I195" s="135"/>
      <c r="J195" s="135"/>
      <c r="K195" s="135"/>
    </row>
    <row r="196" spans="2:11" x14ac:dyDescent="0.25">
      <c r="B196" s="4"/>
      <c r="C196" s="135"/>
      <c r="D196" s="135"/>
      <c r="E196" s="135"/>
      <c r="F196" s="135"/>
      <c r="G196" s="135"/>
      <c r="H196" s="135"/>
      <c r="I196" s="135"/>
      <c r="J196" s="135"/>
      <c r="K196" s="135"/>
    </row>
    <row r="197" spans="2:11" x14ac:dyDescent="0.25">
      <c r="B197" s="4"/>
      <c r="C197" s="39"/>
      <c r="D197" s="16"/>
      <c r="E197" s="16"/>
      <c r="F197" s="16"/>
      <c r="G197" s="16"/>
      <c r="H197" s="16"/>
      <c r="I197" s="16"/>
      <c r="J197" s="16"/>
      <c r="K197" s="16"/>
    </row>
    <row r="198" spans="2:11" x14ac:dyDescent="0.25">
      <c r="B198" s="4"/>
      <c r="C198" s="136" t="s">
        <v>382</v>
      </c>
      <c r="D198" s="136"/>
      <c r="E198" s="136"/>
      <c r="F198" s="136"/>
      <c r="G198" s="136"/>
      <c r="H198" s="136"/>
      <c r="I198" s="136"/>
      <c r="J198" s="136"/>
      <c r="K198" s="136"/>
    </row>
    <row r="199" spans="2:11" x14ac:dyDescent="0.25">
      <c r="B199" s="4"/>
      <c r="C199" s="76"/>
      <c r="D199" s="76"/>
      <c r="E199" s="76"/>
      <c r="F199" s="76"/>
      <c r="G199" s="76"/>
      <c r="H199" s="76"/>
      <c r="I199" s="76"/>
      <c r="J199" s="76"/>
      <c r="K199" s="76"/>
    </row>
    <row r="200" spans="2:11" x14ac:dyDescent="0.25">
      <c r="B200" s="4"/>
      <c r="C200" s="76"/>
      <c r="D200" s="76"/>
      <c r="E200" s="76"/>
      <c r="F200" s="76"/>
      <c r="G200" s="76"/>
      <c r="H200" s="76"/>
      <c r="I200" s="76"/>
      <c r="J200" s="76"/>
      <c r="K200" s="76"/>
    </row>
    <row r="201" spans="2:11" x14ac:dyDescent="0.25">
      <c r="B201" s="4"/>
      <c r="C201" s="76"/>
      <c r="D201" s="76"/>
      <c r="E201" s="76"/>
      <c r="F201" s="76"/>
      <c r="G201" s="76"/>
      <c r="H201" s="76"/>
      <c r="I201" s="76"/>
      <c r="J201" s="76"/>
      <c r="K201" s="76"/>
    </row>
    <row r="202" spans="2:11" x14ac:dyDescent="0.25">
      <c r="B202" s="4"/>
      <c r="C202" s="32"/>
      <c r="D202" s="4"/>
      <c r="E202" s="4"/>
      <c r="F202" s="4"/>
      <c r="G202" s="4"/>
      <c r="H202" s="4"/>
      <c r="I202" s="4"/>
      <c r="J202" s="4"/>
      <c r="K202" s="4"/>
    </row>
    <row r="203" spans="2:11" x14ac:dyDescent="0.25">
      <c r="B203" s="4"/>
      <c r="C203" s="220" t="s">
        <v>5</v>
      </c>
      <c r="D203" s="220"/>
      <c r="E203" s="220"/>
      <c r="F203" s="4"/>
      <c r="G203" s="217"/>
      <c r="H203" s="217"/>
      <c r="I203" s="217"/>
      <c r="J203" s="218"/>
      <c r="K203" s="4"/>
    </row>
    <row r="204" spans="2:11" x14ac:dyDescent="0.25">
      <c r="B204" s="4"/>
      <c r="C204" s="123" t="s">
        <v>383</v>
      </c>
      <c r="D204" s="123"/>
      <c r="E204" s="123"/>
      <c r="F204" s="4"/>
      <c r="G204" s="219"/>
      <c r="H204" s="219"/>
      <c r="I204" s="219"/>
      <c r="J204" s="219"/>
      <c r="K204" s="4"/>
    </row>
    <row r="205" spans="2:11" x14ac:dyDescent="0.25">
      <c r="B205" s="4"/>
      <c r="C205" s="32"/>
      <c r="D205" s="4"/>
      <c r="E205" s="4"/>
      <c r="F205" s="4"/>
      <c r="G205" s="77" t="s">
        <v>384</v>
      </c>
      <c r="H205" s="216" t="s">
        <v>539</v>
      </c>
      <c r="I205" s="216"/>
      <c r="K205" s="4"/>
    </row>
    <row r="206" spans="2:11" x14ac:dyDescent="0.25">
      <c r="B206" s="4"/>
      <c r="C206" s="221">
        <v>43524</v>
      </c>
      <c r="D206" s="221"/>
      <c r="E206" s="221"/>
      <c r="F206" s="4"/>
      <c r="G206" s="77" t="s">
        <v>541</v>
      </c>
      <c r="H206" s="216" t="s">
        <v>540</v>
      </c>
      <c r="I206" s="216"/>
      <c r="K206" s="4"/>
    </row>
    <row r="207" spans="2:11" x14ac:dyDescent="0.25">
      <c r="B207" s="4"/>
      <c r="C207" s="123" t="s">
        <v>385</v>
      </c>
      <c r="D207" s="123"/>
      <c r="E207" s="123"/>
      <c r="F207" s="4"/>
      <c r="G207" s="2"/>
      <c r="H207" s="51"/>
      <c r="I207" s="3"/>
      <c r="J207" s="1"/>
      <c r="K207" s="4"/>
    </row>
    <row r="215" spans="9:10" x14ac:dyDescent="0.25">
      <c r="I215" s="15"/>
      <c r="J215" s="1"/>
    </row>
    <row r="216" spans="9:10" x14ac:dyDescent="0.25">
      <c r="I216" s="14"/>
      <c r="J216" s="1"/>
    </row>
    <row r="217" spans="9:10" x14ac:dyDescent="0.25">
      <c r="I217" s="3"/>
      <c r="J217" s="1"/>
    </row>
  </sheetData>
  <mergeCells count="22">
    <mergeCell ref="D2:J2"/>
    <mergeCell ref="B2:C5"/>
    <mergeCell ref="C206:E206"/>
    <mergeCell ref="C8:F8"/>
    <mergeCell ref="E191:K191"/>
    <mergeCell ref="C194:K196"/>
    <mergeCell ref="C198:K198"/>
    <mergeCell ref="C203:E203"/>
    <mergeCell ref="B188:K188"/>
    <mergeCell ref="C204:E204"/>
    <mergeCell ref="B6:K6"/>
    <mergeCell ref="I4:J4"/>
    <mergeCell ref="I5:J5"/>
    <mergeCell ref="G5:H5"/>
    <mergeCell ref="G4:H4"/>
    <mergeCell ref="D4:F4"/>
    <mergeCell ref="C207:E207"/>
    <mergeCell ref="G204:J204"/>
    <mergeCell ref="H205:I205"/>
    <mergeCell ref="H206:I206"/>
    <mergeCell ref="D3:J3"/>
    <mergeCell ref="D5:F5"/>
  </mergeCells>
  <pageMargins left="0.9055118110236221" right="0.31496062992125984" top="1.3779527559055118" bottom="0.59055118110236227" header="0.11811023622047245" footer="0.11811023622047245"/>
  <pageSetup paperSize="9" scale="71" fitToHeight="0" orientation="landscape" r:id="rId1"/>
  <headerFooter>
    <oddHeader>&amp;C&amp;G</oddHeader>
    <oddFooter>&amp;LFINALIZAÇÃO DE OBRA - CRAS BAIRRO CIDADE JARDIM&amp;R&amp;P de &amp;N</oddFooter>
  </headerFooter>
  <rowBreaks count="8" manualBreakCount="8">
    <brk id="27" min="1" max="10" man="1"/>
    <brk id="46" min="1" max="10" man="1"/>
    <brk id="65" min="1" max="10" man="1"/>
    <brk id="80" min="1" max="10" man="1"/>
    <brk id="99" min="1" max="10" man="1"/>
    <brk id="116" min="1" max="10" man="1"/>
    <brk id="140" min="1" max="10" man="1"/>
    <brk id="170" min="1" max="1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view="pageBreakPreview" zoomScale="90" zoomScaleNormal="90" zoomScaleSheetLayoutView="90" workbookViewId="0">
      <selection activeCell="E94" sqref="E94"/>
    </sheetView>
  </sheetViews>
  <sheetFormatPr defaultRowHeight="15" x14ac:dyDescent="0.25"/>
  <cols>
    <col min="1" max="1" width="3" customWidth="1"/>
    <col min="2" max="3" width="9.140625" style="40"/>
    <col min="5" max="5" width="20.5703125" customWidth="1"/>
    <col min="6" max="6" width="15.85546875" style="40" customWidth="1"/>
    <col min="7" max="7" width="16.140625" customWidth="1"/>
    <col min="8" max="12" width="16.85546875" customWidth="1"/>
  </cols>
  <sheetData>
    <row r="1" spans="1:16" ht="15.75" x14ac:dyDescent="0.25">
      <c r="A1" s="86"/>
      <c r="B1" s="87"/>
      <c r="C1" s="87"/>
      <c r="D1" s="86"/>
      <c r="E1" s="86"/>
      <c r="F1" s="87"/>
      <c r="G1" s="86"/>
      <c r="H1" s="86"/>
      <c r="I1" s="86"/>
      <c r="J1" s="86"/>
      <c r="K1" s="86"/>
      <c r="L1" s="86"/>
    </row>
    <row r="2" spans="1:16" ht="18" customHeight="1" x14ac:dyDescent="0.25">
      <c r="A2" s="86"/>
      <c r="B2" s="173"/>
      <c r="C2" s="174"/>
      <c r="D2" s="179" t="s">
        <v>533</v>
      </c>
      <c r="E2" s="180"/>
      <c r="F2" s="180"/>
      <c r="G2" s="180"/>
      <c r="H2" s="180"/>
      <c r="I2" s="180"/>
      <c r="J2" s="180"/>
      <c r="K2" s="180"/>
      <c r="L2" s="181"/>
    </row>
    <row r="3" spans="1:16" ht="15.75" x14ac:dyDescent="0.25">
      <c r="A3" s="86"/>
      <c r="B3" s="175"/>
      <c r="C3" s="176"/>
      <c r="D3" s="182"/>
      <c r="E3" s="183"/>
      <c r="F3" s="183"/>
      <c r="G3" s="183"/>
      <c r="H3" s="183"/>
      <c r="I3" s="183"/>
      <c r="J3" s="183"/>
      <c r="K3" s="183"/>
      <c r="L3" s="184"/>
    </row>
    <row r="4" spans="1:16" ht="15.75" x14ac:dyDescent="0.25">
      <c r="A4" s="86"/>
      <c r="B4" s="175"/>
      <c r="C4" s="176"/>
      <c r="D4" s="185" t="s">
        <v>386</v>
      </c>
      <c r="E4" s="186"/>
      <c r="F4" s="186"/>
      <c r="G4" s="186"/>
      <c r="H4" s="186"/>
      <c r="I4" s="186"/>
      <c r="J4" s="186"/>
      <c r="K4" s="186"/>
      <c r="L4" s="187"/>
    </row>
    <row r="5" spans="1:16" ht="18.75" customHeight="1" x14ac:dyDescent="0.25">
      <c r="A5" s="86"/>
      <c r="B5" s="175"/>
      <c r="C5" s="176"/>
      <c r="D5" s="188"/>
      <c r="E5" s="189"/>
      <c r="F5" s="189"/>
      <c r="G5" s="189"/>
      <c r="H5" s="189"/>
      <c r="I5" s="189"/>
      <c r="J5" s="189"/>
      <c r="K5" s="189"/>
      <c r="L5" s="190"/>
    </row>
    <row r="6" spans="1:16" ht="15.75" x14ac:dyDescent="0.25">
      <c r="A6" s="86"/>
      <c r="B6" s="175"/>
      <c r="C6" s="176"/>
      <c r="D6" s="191" t="s">
        <v>0</v>
      </c>
      <c r="E6" s="191"/>
      <c r="F6" s="191"/>
      <c r="G6" s="169" t="s">
        <v>531</v>
      </c>
      <c r="H6" s="169"/>
      <c r="I6" s="170"/>
      <c r="J6" s="192" t="s">
        <v>3</v>
      </c>
      <c r="K6" s="170"/>
      <c r="L6" s="88" t="s">
        <v>538</v>
      </c>
    </row>
    <row r="7" spans="1:16" ht="15" customHeight="1" x14ac:dyDescent="0.25">
      <c r="A7" s="86"/>
      <c r="B7" s="177"/>
      <c r="C7" s="178"/>
      <c r="D7" s="193" t="s">
        <v>1</v>
      </c>
      <c r="E7" s="193"/>
      <c r="F7" s="193"/>
      <c r="G7" s="171" t="s">
        <v>2</v>
      </c>
      <c r="H7" s="171"/>
      <c r="I7" s="172"/>
      <c r="J7" s="194" t="s">
        <v>5</v>
      </c>
      <c r="K7" s="172"/>
      <c r="L7" s="89" t="s">
        <v>6</v>
      </c>
    </row>
    <row r="8" spans="1:16" ht="5.0999999999999996" customHeight="1" x14ac:dyDescent="0.25">
      <c r="A8" s="86"/>
      <c r="B8" s="195"/>
      <c r="C8" s="196"/>
      <c r="D8" s="196"/>
      <c r="E8" s="196"/>
      <c r="F8" s="196"/>
      <c r="G8" s="196"/>
      <c r="H8" s="196"/>
      <c r="I8" s="196"/>
      <c r="J8" s="196"/>
      <c r="K8" s="196"/>
      <c r="L8" s="197"/>
    </row>
    <row r="9" spans="1:16" ht="15" customHeight="1" x14ac:dyDescent="0.25">
      <c r="A9" s="86"/>
      <c r="B9" s="198" t="s">
        <v>8</v>
      </c>
      <c r="C9" s="204" t="s">
        <v>11</v>
      </c>
      <c r="D9" s="205"/>
      <c r="E9" s="206"/>
      <c r="F9" s="200" t="s">
        <v>528</v>
      </c>
      <c r="G9" s="202" t="s">
        <v>529</v>
      </c>
      <c r="H9" s="90" t="s">
        <v>534</v>
      </c>
      <c r="I9" s="90" t="s">
        <v>534</v>
      </c>
      <c r="J9" s="90" t="s">
        <v>534</v>
      </c>
      <c r="K9" s="90" t="s">
        <v>534</v>
      </c>
      <c r="L9" s="113" t="s">
        <v>534</v>
      </c>
    </row>
    <row r="10" spans="1:16" ht="15.75" x14ac:dyDescent="0.25">
      <c r="A10" s="86"/>
      <c r="B10" s="199"/>
      <c r="C10" s="207"/>
      <c r="D10" s="208"/>
      <c r="E10" s="209"/>
      <c r="F10" s="201"/>
      <c r="G10" s="203"/>
      <c r="H10" s="91">
        <v>1</v>
      </c>
      <c r="I10" s="91">
        <v>2</v>
      </c>
      <c r="J10" s="91">
        <v>3</v>
      </c>
      <c r="K10" s="91">
        <v>4</v>
      </c>
      <c r="L10" s="114">
        <v>5</v>
      </c>
      <c r="N10" s="82"/>
      <c r="O10" s="83"/>
      <c r="P10" s="83"/>
    </row>
    <row r="11" spans="1:16" ht="18" customHeight="1" x14ac:dyDescent="0.25">
      <c r="A11" s="86"/>
      <c r="B11" s="92" t="s">
        <v>22</v>
      </c>
      <c r="C11" s="210" t="s">
        <v>23</v>
      </c>
      <c r="D11" s="211"/>
      <c r="E11" s="212"/>
      <c r="F11" s="93">
        <f>SUM(F12)</f>
        <v>11454.7</v>
      </c>
      <c r="G11" s="94" t="s">
        <v>530</v>
      </c>
      <c r="H11" s="79">
        <f>H13/F11</f>
        <v>0.79400000000000004</v>
      </c>
      <c r="I11" s="79">
        <f>I13/F11</f>
        <v>5.1499999999999997E-2</v>
      </c>
      <c r="J11" s="79">
        <f>J13/F11</f>
        <v>5.1499999999999997E-2</v>
      </c>
      <c r="K11" s="79">
        <f>K13/F11</f>
        <v>5.1499999999999997E-2</v>
      </c>
      <c r="L11" s="79">
        <f>L13/F11</f>
        <v>5.1499999999999997E-2</v>
      </c>
      <c r="N11" s="85"/>
      <c r="O11" s="84"/>
      <c r="P11" s="83"/>
    </row>
    <row r="12" spans="1:16" ht="18" customHeight="1" x14ac:dyDescent="0.25">
      <c r="A12" s="86"/>
      <c r="B12" s="157" t="s">
        <v>25</v>
      </c>
      <c r="C12" s="159" t="s">
        <v>26</v>
      </c>
      <c r="D12" s="160"/>
      <c r="E12" s="161"/>
      <c r="F12" s="167">
        <v>11454.7</v>
      </c>
      <c r="G12" s="95" t="s">
        <v>530</v>
      </c>
      <c r="H12" s="96">
        <v>0.79400000000000004</v>
      </c>
      <c r="I12" s="96">
        <v>5.1499999999999997E-2</v>
      </c>
      <c r="J12" s="96">
        <v>5.1499999999999997E-2</v>
      </c>
      <c r="K12" s="96">
        <v>5.1499999999999997E-2</v>
      </c>
      <c r="L12" s="96">
        <v>5.1499999999999997E-2</v>
      </c>
      <c r="N12" s="85"/>
      <c r="O12" s="84"/>
      <c r="P12" s="83"/>
    </row>
    <row r="13" spans="1:16" ht="18" customHeight="1" x14ac:dyDescent="0.25">
      <c r="A13" s="86"/>
      <c r="B13" s="158"/>
      <c r="C13" s="162"/>
      <c r="D13" s="163"/>
      <c r="E13" s="164"/>
      <c r="F13" s="166"/>
      <c r="G13" s="97" t="s">
        <v>535</v>
      </c>
      <c r="H13" s="98">
        <f>($F$12*H12)</f>
        <v>9095.0318000000007</v>
      </c>
      <c r="I13" s="98">
        <f>($F$12*I12)</f>
        <v>589.91705000000002</v>
      </c>
      <c r="J13" s="98">
        <f>($F$12*J12)</f>
        <v>589.91705000000002</v>
      </c>
      <c r="K13" s="98">
        <f>($F$12*K12)</f>
        <v>589.91705000000002</v>
      </c>
      <c r="L13" s="98">
        <f>($F$12*L12)</f>
        <v>589.91705000000002</v>
      </c>
      <c r="N13" s="85"/>
      <c r="O13" s="84"/>
      <c r="P13" s="83"/>
    </row>
    <row r="14" spans="1:16" ht="18" customHeight="1" x14ac:dyDescent="0.25">
      <c r="A14" s="86"/>
      <c r="B14" s="99" t="s">
        <v>39</v>
      </c>
      <c r="C14" s="213" t="s">
        <v>40</v>
      </c>
      <c r="D14" s="214"/>
      <c r="E14" s="215"/>
      <c r="F14" s="100">
        <f>SUM(F15)</f>
        <v>11724.68</v>
      </c>
      <c r="G14" s="94" t="s">
        <v>530</v>
      </c>
      <c r="H14" s="79">
        <f>H16/F14</f>
        <v>0.75</v>
      </c>
      <c r="I14" s="79">
        <f>I16/F14</f>
        <v>0.25</v>
      </c>
      <c r="J14" s="101"/>
      <c r="K14" s="101"/>
      <c r="L14" s="101"/>
      <c r="N14" s="85"/>
      <c r="O14" s="84"/>
      <c r="P14" s="83"/>
    </row>
    <row r="15" spans="1:16" ht="18" customHeight="1" x14ac:dyDescent="0.25">
      <c r="A15" s="86"/>
      <c r="B15" s="157" t="s">
        <v>41</v>
      </c>
      <c r="C15" s="159" t="s">
        <v>42</v>
      </c>
      <c r="D15" s="160"/>
      <c r="E15" s="161"/>
      <c r="F15" s="167">
        <v>11724.68</v>
      </c>
      <c r="G15" s="95" t="s">
        <v>530</v>
      </c>
      <c r="H15" s="102">
        <v>0.75</v>
      </c>
      <c r="I15" s="102">
        <v>0.25</v>
      </c>
      <c r="J15" s="103"/>
      <c r="K15" s="103"/>
      <c r="L15" s="103"/>
      <c r="N15" s="85"/>
      <c r="O15" s="84"/>
      <c r="P15" s="83"/>
    </row>
    <row r="16" spans="1:16" ht="18" customHeight="1" x14ac:dyDescent="0.25">
      <c r="A16" s="86"/>
      <c r="B16" s="158"/>
      <c r="C16" s="162"/>
      <c r="D16" s="163"/>
      <c r="E16" s="164"/>
      <c r="F16" s="166"/>
      <c r="G16" s="97" t="s">
        <v>535</v>
      </c>
      <c r="H16" s="98">
        <f>($F$15*H15)</f>
        <v>8793.51</v>
      </c>
      <c r="I16" s="98">
        <f>($F$15*I15)</f>
        <v>2931.17</v>
      </c>
      <c r="J16" s="103"/>
      <c r="K16" s="103"/>
      <c r="L16" s="103"/>
      <c r="N16" s="85"/>
      <c r="O16" s="84"/>
      <c r="P16" s="83"/>
    </row>
    <row r="17" spans="1:16" ht="18" customHeight="1" x14ac:dyDescent="0.25">
      <c r="A17" s="86"/>
      <c r="B17" s="99" t="s">
        <v>59</v>
      </c>
      <c r="C17" s="213" t="s">
        <v>60</v>
      </c>
      <c r="D17" s="214"/>
      <c r="E17" s="215"/>
      <c r="F17" s="100">
        <f>SUM(F18:F21)</f>
        <v>37887.03</v>
      </c>
      <c r="G17" s="94" t="s">
        <v>530</v>
      </c>
      <c r="H17" s="101"/>
      <c r="I17" s="79">
        <f>(I19+I21)/F17</f>
        <v>0.90622938773506412</v>
      </c>
      <c r="J17" s="79">
        <f>J21/F17</f>
        <v>9.3770612264936049E-2</v>
      </c>
      <c r="K17" s="101"/>
      <c r="L17" s="101"/>
      <c r="N17" s="85"/>
      <c r="O17" s="84"/>
      <c r="P17" s="83"/>
    </row>
    <row r="18" spans="1:16" ht="18" customHeight="1" x14ac:dyDescent="0.25">
      <c r="A18" s="86"/>
      <c r="B18" s="157" t="s">
        <v>61</v>
      </c>
      <c r="C18" s="159" t="s">
        <v>62</v>
      </c>
      <c r="D18" s="160"/>
      <c r="E18" s="161"/>
      <c r="F18" s="167">
        <v>30781.65</v>
      </c>
      <c r="G18" s="95" t="s">
        <v>530</v>
      </c>
      <c r="H18" s="103"/>
      <c r="I18" s="96">
        <v>1</v>
      </c>
      <c r="J18" s="103"/>
      <c r="K18" s="103"/>
      <c r="L18" s="103"/>
      <c r="N18" s="85"/>
      <c r="O18" s="84"/>
      <c r="P18" s="83"/>
    </row>
    <row r="19" spans="1:16" ht="18" customHeight="1" x14ac:dyDescent="0.25">
      <c r="A19" s="86"/>
      <c r="B19" s="158"/>
      <c r="C19" s="162"/>
      <c r="D19" s="163"/>
      <c r="E19" s="164"/>
      <c r="F19" s="168"/>
      <c r="G19" s="95" t="s">
        <v>535</v>
      </c>
      <c r="H19" s="103"/>
      <c r="I19" s="98">
        <f>($F$18*I18)</f>
        <v>30781.65</v>
      </c>
      <c r="J19" s="103"/>
      <c r="K19" s="103"/>
      <c r="L19" s="103"/>
      <c r="N19" s="85"/>
      <c r="O19" s="84"/>
      <c r="P19" s="83"/>
    </row>
    <row r="20" spans="1:16" ht="18" customHeight="1" x14ac:dyDescent="0.25">
      <c r="A20" s="86"/>
      <c r="B20" s="157" t="s">
        <v>69</v>
      </c>
      <c r="C20" s="159" t="s">
        <v>70</v>
      </c>
      <c r="D20" s="160"/>
      <c r="E20" s="161"/>
      <c r="F20" s="167">
        <v>7105.38</v>
      </c>
      <c r="G20" s="95" t="s">
        <v>530</v>
      </c>
      <c r="H20" s="103"/>
      <c r="I20" s="96">
        <v>0.5</v>
      </c>
      <c r="J20" s="96">
        <v>0.5</v>
      </c>
      <c r="K20" s="103"/>
      <c r="L20" s="103"/>
      <c r="N20" s="85"/>
      <c r="O20" s="84"/>
      <c r="P20" s="83"/>
    </row>
    <row r="21" spans="1:16" ht="18" customHeight="1" x14ac:dyDescent="0.25">
      <c r="A21" s="86"/>
      <c r="B21" s="158"/>
      <c r="C21" s="162"/>
      <c r="D21" s="163"/>
      <c r="E21" s="164"/>
      <c r="F21" s="168"/>
      <c r="G21" s="95" t="s">
        <v>535</v>
      </c>
      <c r="H21" s="103"/>
      <c r="I21" s="98">
        <f>($F$20*I20)</f>
        <v>3552.69</v>
      </c>
      <c r="J21" s="98">
        <f>($F$20*J20)</f>
        <v>3552.69</v>
      </c>
      <c r="K21" s="103"/>
      <c r="L21" s="103"/>
      <c r="N21" s="85"/>
      <c r="O21" s="84"/>
      <c r="P21" s="83"/>
    </row>
    <row r="22" spans="1:16" ht="18" customHeight="1" x14ac:dyDescent="0.25">
      <c r="A22" s="86"/>
      <c r="B22" s="99" t="s">
        <v>77</v>
      </c>
      <c r="C22" s="213" t="s">
        <v>78</v>
      </c>
      <c r="D22" s="214"/>
      <c r="E22" s="215"/>
      <c r="F22" s="100">
        <f>SUM(F23:F28)</f>
        <v>37833.369999999995</v>
      </c>
      <c r="G22" s="94" t="s">
        <v>530</v>
      </c>
      <c r="H22" s="79">
        <f>(H24+H26)/F22</f>
        <v>6.6079231112639455E-2</v>
      </c>
      <c r="I22" s="79">
        <f>(I26+I28)/F22</f>
        <v>0.30120810015073995</v>
      </c>
      <c r="J22" s="79">
        <f>(J26+J28)/F22</f>
        <v>0.43986922127212041</v>
      </c>
      <c r="K22" s="79">
        <f>K28/F22</f>
        <v>0.19284344746450027</v>
      </c>
      <c r="L22" s="101"/>
      <c r="N22" s="85"/>
      <c r="O22" s="84"/>
      <c r="P22" s="83"/>
    </row>
    <row r="23" spans="1:16" ht="18" customHeight="1" x14ac:dyDescent="0.25">
      <c r="A23" s="86"/>
      <c r="B23" s="157" t="s">
        <v>79</v>
      </c>
      <c r="C23" s="159" t="s">
        <v>80</v>
      </c>
      <c r="D23" s="160"/>
      <c r="E23" s="161"/>
      <c r="F23" s="167">
        <v>450.1</v>
      </c>
      <c r="G23" s="95" t="s">
        <v>530</v>
      </c>
      <c r="H23" s="96">
        <v>1</v>
      </c>
      <c r="I23" s="103"/>
      <c r="J23" s="103"/>
      <c r="K23" s="103"/>
      <c r="L23" s="103"/>
      <c r="N23" s="85"/>
      <c r="O23" s="84"/>
      <c r="P23" s="83"/>
    </row>
    <row r="24" spans="1:16" ht="18" customHeight="1" x14ac:dyDescent="0.25">
      <c r="A24" s="86"/>
      <c r="B24" s="158"/>
      <c r="C24" s="162"/>
      <c r="D24" s="163"/>
      <c r="E24" s="164"/>
      <c r="F24" s="168"/>
      <c r="G24" s="95" t="s">
        <v>535</v>
      </c>
      <c r="H24" s="98">
        <f>($F$23*H23)</f>
        <v>450.1</v>
      </c>
      <c r="I24" s="103"/>
      <c r="J24" s="103"/>
      <c r="K24" s="103"/>
      <c r="L24" s="103"/>
      <c r="N24" s="85"/>
      <c r="O24" s="84"/>
      <c r="P24" s="83"/>
    </row>
    <row r="25" spans="1:16" ht="18" customHeight="1" x14ac:dyDescent="0.25">
      <c r="A25" s="86"/>
      <c r="B25" s="157" t="s">
        <v>83</v>
      </c>
      <c r="C25" s="159" t="s">
        <v>84</v>
      </c>
      <c r="D25" s="160"/>
      <c r="E25" s="161"/>
      <c r="F25" s="167">
        <v>8199.6</v>
      </c>
      <c r="G25" s="95" t="s">
        <v>530</v>
      </c>
      <c r="H25" s="96">
        <v>0.25</v>
      </c>
      <c r="I25" s="96">
        <v>0.5</v>
      </c>
      <c r="J25" s="96">
        <v>0.25</v>
      </c>
      <c r="K25" s="103"/>
      <c r="L25" s="103"/>
      <c r="N25" s="85"/>
      <c r="O25" s="84"/>
      <c r="P25" s="83"/>
    </row>
    <row r="26" spans="1:16" ht="18" customHeight="1" x14ac:dyDescent="0.25">
      <c r="A26" s="86"/>
      <c r="B26" s="158"/>
      <c r="C26" s="162"/>
      <c r="D26" s="163"/>
      <c r="E26" s="164"/>
      <c r="F26" s="166"/>
      <c r="G26" s="97" t="s">
        <v>535</v>
      </c>
      <c r="H26" s="98">
        <f>($F$25*H25)</f>
        <v>2049.9</v>
      </c>
      <c r="I26" s="98">
        <f>($F$25*I25)</f>
        <v>4099.8</v>
      </c>
      <c r="J26" s="98">
        <f>($F$25*J25)</f>
        <v>2049.9</v>
      </c>
      <c r="K26" s="103"/>
      <c r="L26" s="103"/>
      <c r="N26" s="85"/>
      <c r="O26" s="84"/>
      <c r="P26" s="83"/>
    </row>
    <row r="27" spans="1:16" ht="18" customHeight="1" x14ac:dyDescent="0.25">
      <c r="A27" s="86"/>
      <c r="B27" s="157" t="s">
        <v>89</v>
      </c>
      <c r="C27" s="159" t="s">
        <v>90</v>
      </c>
      <c r="D27" s="160"/>
      <c r="E27" s="161"/>
      <c r="F27" s="165">
        <v>29183.67</v>
      </c>
      <c r="G27" s="104" t="s">
        <v>530</v>
      </c>
      <c r="H27" s="103"/>
      <c r="I27" s="96">
        <v>0.25</v>
      </c>
      <c r="J27" s="96">
        <v>0.5</v>
      </c>
      <c r="K27" s="96">
        <v>0.25</v>
      </c>
      <c r="L27" s="103"/>
      <c r="N27" s="85"/>
      <c r="O27" s="84"/>
      <c r="P27" s="83"/>
    </row>
    <row r="28" spans="1:16" ht="18" customHeight="1" x14ac:dyDescent="0.25">
      <c r="A28" s="86"/>
      <c r="B28" s="158"/>
      <c r="C28" s="162"/>
      <c r="D28" s="163"/>
      <c r="E28" s="164"/>
      <c r="F28" s="166"/>
      <c r="G28" s="97" t="s">
        <v>535</v>
      </c>
      <c r="H28" s="103"/>
      <c r="I28" s="98">
        <f>($F$27*I27)</f>
        <v>7295.9174999999996</v>
      </c>
      <c r="J28" s="98">
        <f>($F$27*J27)</f>
        <v>14591.834999999999</v>
      </c>
      <c r="K28" s="98">
        <f>($F$27*K27)</f>
        <v>7295.9174999999996</v>
      </c>
      <c r="L28" s="103"/>
      <c r="N28" s="85"/>
      <c r="O28" s="84"/>
      <c r="P28" s="83"/>
    </row>
    <row r="29" spans="1:16" ht="18" customHeight="1" x14ac:dyDescent="0.25">
      <c r="A29" s="86"/>
      <c r="B29" s="99" t="s">
        <v>105</v>
      </c>
      <c r="C29" s="213" t="s">
        <v>106</v>
      </c>
      <c r="D29" s="214"/>
      <c r="E29" s="215"/>
      <c r="F29" s="100">
        <f>SUM(F30:F37)</f>
        <v>20456.32</v>
      </c>
      <c r="G29" s="94" t="s">
        <v>530</v>
      </c>
      <c r="H29" s="79">
        <f>(H31+H33+H35)/F29</f>
        <v>8.4563474759878618E-2</v>
      </c>
      <c r="I29" s="79">
        <f>(I31+I33+I35)/F29</f>
        <v>0.16283109572005133</v>
      </c>
      <c r="J29" s="79">
        <f>(J31+J33+J37)/F29</f>
        <v>0.41543652524012137</v>
      </c>
      <c r="K29" s="79">
        <f>K37/F29</f>
        <v>0.33716890427994867</v>
      </c>
      <c r="L29" s="101"/>
      <c r="N29" s="85"/>
      <c r="O29" s="84"/>
      <c r="P29" s="83"/>
    </row>
    <row r="30" spans="1:16" ht="18" customHeight="1" x14ac:dyDescent="0.25">
      <c r="A30" s="86"/>
      <c r="B30" s="157" t="s">
        <v>107</v>
      </c>
      <c r="C30" s="159" t="s">
        <v>108</v>
      </c>
      <c r="D30" s="160"/>
      <c r="E30" s="161"/>
      <c r="F30" s="167">
        <v>2441.62</v>
      </c>
      <c r="G30" s="95" t="s">
        <v>530</v>
      </c>
      <c r="H30" s="96">
        <v>0.25</v>
      </c>
      <c r="I30" s="96">
        <v>0.5</v>
      </c>
      <c r="J30" s="96">
        <v>0.25</v>
      </c>
      <c r="K30" s="103"/>
      <c r="L30" s="103"/>
      <c r="N30" s="85"/>
      <c r="O30" s="84"/>
      <c r="P30" s="83"/>
    </row>
    <row r="31" spans="1:16" ht="18" customHeight="1" x14ac:dyDescent="0.25">
      <c r="A31" s="86"/>
      <c r="B31" s="158"/>
      <c r="C31" s="162"/>
      <c r="D31" s="163"/>
      <c r="E31" s="164"/>
      <c r="F31" s="168"/>
      <c r="G31" s="95" t="s">
        <v>535</v>
      </c>
      <c r="H31" s="98">
        <f>($F$30*H30)</f>
        <v>610.40499999999997</v>
      </c>
      <c r="I31" s="98">
        <f>($F$30*I30)</f>
        <v>1220.81</v>
      </c>
      <c r="J31" s="98">
        <f>($F$30*J30)</f>
        <v>610.40499999999997</v>
      </c>
      <c r="K31" s="103"/>
      <c r="L31" s="103"/>
      <c r="N31" s="85"/>
      <c r="O31" s="84"/>
      <c r="P31" s="83"/>
    </row>
    <row r="32" spans="1:16" ht="18" customHeight="1" x14ac:dyDescent="0.25">
      <c r="A32" s="86"/>
      <c r="B32" s="157" t="s">
        <v>131</v>
      </c>
      <c r="C32" s="159" t="s">
        <v>132</v>
      </c>
      <c r="D32" s="160"/>
      <c r="E32" s="161"/>
      <c r="F32" s="167">
        <v>3962.65</v>
      </c>
      <c r="G32" s="95" t="s">
        <v>530</v>
      </c>
      <c r="H32" s="105">
        <v>0.25</v>
      </c>
      <c r="I32" s="96">
        <v>0.5</v>
      </c>
      <c r="J32" s="96">
        <v>0.25</v>
      </c>
      <c r="K32" s="103"/>
      <c r="L32" s="103"/>
      <c r="N32" s="85"/>
      <c r="O32" s="84"/>
      <c r="P32" s="83"/>
    </row>
    <row r="33" spans="1:16" ht="18" customHeight="1" x14ac:dyDescent="0.25">
      <c r="A33" s="86"/>
      <c r="B33" s="158"/>
      <c r="C33" s="162"/>
      <c r="D33" s="163"/>
      <c r="E33" s="164"/>
      <c r="F33" s="166"/>
      <c r="G33" s="97" t="s">
        <v>535</v>
      </c>
      <c r="H33" s="106">
        <f>($F$32*H32)</f>
        <v>990.66250000000002</v>
      </c>
      <c r="I33" s="98">
        <f>($F$32*I32)</f>
        <v>1981.325</v>
      </c>
      <c r="J33" s="98">
        <f>($F$32*J32)</f>
        <v>990.66250000000002</v>
      </c>
      <c r="K33" s="103"/>
      <c r="L33" s="103"/>
      <c r="N33" s="85"/>
      <c r="O33" s="84"/>
      <c r="P33" s="83"/>
    </row>
    <row r="34" spans="1:16" ht="18" customHeight="1" x14ac:dyDescent="0.25">
      <c r="A34" s="86"/>
      <c r="B34" s="157" t="s">
        <v>149</v>
      </c>
      <c r="C34" s="159" t="s">
        <v>150</v>
      </c>
      <c r="D34" s="160"/>
      <c r="E34" s="161"/>
      <c r="F34" s="167">
        <v>257.58</v>
      </c>
      <c r="G34" s="95" t="s">
        <v>530</v>
      </c>
      <c r="H34" s="96">
        <v>0.5</v>
      </c>
      <c r="I34" s="96">
        <v>0.5</v>
      </c>
      <c r="J34" s="103"/>
      <c r="K34" s="103"/>
      <c r="L34" s="103"/>
      <c r="N34" s="85"/>
      <c r="O34" s="84"/>
      <c r="P34" s="83"/>
    </row>
    <row r="35" spans="1:16" ht="18" customHeight="1" x14ac:dyDescent="0.25">
      <c r="A35" s="86"/>
      <c r="B35" s="158"/>
      <c r="C35" s="162"/>
      <c r="D35" s="163"/>
      <c r="E35" s="164"/>
      <c r="F35" s="166"/>
      <c r="G35" s="97" t="s">
        <v>535</v>
      </c>
      <c r="H35" s="106">
        <f>($F$34*H34)</f>
        <v>128.79</v>
      </c>
      <c r="I35" s="98">
        <f>($F$34*I34)</f>
        <v>128.79</v>
      </c>
      <c r="J35" s="103"/>
      <c r="K35" s="103"/>
      <c r="L35" s="103"/>
      <c r="N35" s="85"/>
      <c r="O35" s="84"/>
      <c r="P35" s="83"/>
    </row>
    <row r="36" spans="1:16" ht="18" customHeight="1" x14ac:dyDescent="0.25">
      <c r="A36" s="86"/>
      <c r="B36" s="157" t="s">
        <v>155</v>
      </c>
      <c r="C36" s="159" t="s">
        <v>156</v>
      </c>
      <c r="D36" s="160"/>
      <c r="E36" s="161"/>
      <c r="F36" s="165">
        <v>13794.47</v>
      </c>
      <c r="G36" s="97" t="s">
        <v>530</v>
      </c>
      <c r="H36" s="107"/>
      <c r="I36" s="103"/>
      <c r="J36" s="96">
        <v>0.5</v>
      </c>
      <c r="K36" s="96">
        <v>0.5</v>
      </c>
      <c r="L36" s="103"/>
      <c r="N36" s="85"/>
      <c r="O36" s="84"/>
      <c r="P36" s="83"/>
    </row>
    <row r="37" spans="1:16" ht="18" customHeight="1" x14ac:dyDescent="0.25">
      <c r="A37" s="86"/>
      <c r="B37" s="158"/>
      <c r="C37" s="162"/>
      <c r="D37" s="163"/>
      <c r="E37" s="164"/>
      <c r="F37" s="166"/>
      <c r="G37" s="97" t="s">
        <v>535</v>
      </c>
      <c r="H37" s="107"/>
      <c r="I37" s="103"/>
      <c r="J37" s="98">
        <f>($F$36*J36)</f>
        <v>6897.2349999999997</v>
      </c>
      <c r="K37" s="98">
        <f>($F$36*K36)</f>
        <v>6897.2349999999997</v>
      </c>
      <c r="L37" s="103"/>
      <c r="N37" s="85"/>
      <c r="O37" s="84"/>
      <c r="P37" s="83"/>
    </row>
    <row r="38" spans="1:16" ht="18" customHeight="1" x14ac:dyDescent="0.25">
      <c r="A38" s="86"/>
      <c r="B38" s="99" t="s">
        <v>202</v>
      </c>
      <c r="C38" s="213" t="s">
        <v>203</v>
      </c>
      <c r="D38" s="214"/>
      <c r="E38" s="215"/>
      <c r="F38" s="100">
        <f>SUM(F39:F46)</f>
        <v>27706.840000000004</v>
      </c>
      <c r="G38" s="94" t="s">
        <v>530</v>
      </c>
      <c r="H38" s="79">
        <f>(H40+H42+H44+H46)/F38</f>
        <v>0.30026159605353769</v>
      </c>
      <c r="I38" s="79">
        <f>(I40+I42+I44+I46)/F38</f>
        <v>0.44973840394646231</v>
      </c>
      <c r="J38" s="79">
        <f>(J40+J42+J44+J46)/F38</f>
        <v>0.25</v>
      </c>
      <c r="K38" s="101"/>
      <c r="L38" s="101"/>
      <c r="N38" s="85"/>
      <c r="O38" s="84"/>
      <c r="P38" s="83"/>
    </row>
    <row r="39" spans="1:16" ht="18" customHeight="1" x14ac:dyDescent="0.25">
      <c r="A39" s="86"/>
      <c r="B39" s="157" t="s">
        <v>204</v>
      </c>
      <c r="C39" s="159" t="s">
        <v>205</v>
      </c>
      <c r="D39" s="160"/>
      <c r="E39" s="161"/>
      <c r="F39" s="167">
        <v>20716.080000000002</v>
      </c>
      <c r="G39" s="95" t="s">
        <v>530</v>
      </c>
      <c r="H39" s="96">
        <v>0.25</v>
      </c>
      <c r="I39" s="96">
        <v>0.5</v>
      </c>
      <c r="J39" s="96">
        <v>0.25</v>
      </c>
      <c r="K39" s="103"/>
      <c r="L39" s="103"/>
      <c r="N39" s="85"/>
      <c r="O39" s="84"/>
      <c r="P39" s="83"/>
    </row>
    <row r="40" spans="1:16" ht="18" customHeight="1" x14ac:dyDescent="0.25">
      <c r="A40" s="86"/>
      <c r="B40" s="158"/>
      <c r="C40" s="162"/>
      <c r="D40" s="163"/>
      <c r="E40" s="164"/>
      <c r="F40" s="168"/>
      <c r="G40" s="95" t="s">
        <v>535</v>
      </c>
      <c r="H40" s="98">
        <f>($F$39*H39)</f>
        <v>5179.0200000000004</v>
      </c>
      <c r="I40" s="98">
        <f>($F$39*I39)</f>
        <v>10358.040000000001</v>
      </c>
      <c r="J40" s="98">
        <f>($F$39*J39)</f>
        <v>5179.0200000000004</v>
      </c>
      <c r="K40" s="103"/>
      <c r="L40" s="103"/>
      <c r="N40" s="85"/>
      <c r="O40" s="84"/>
      <c r="P40" s="83"/>
    </row>
    <row r="41" spans="1:16" ht="18" customHeight="1" x14ac:dyDescent="0.25">
      <c r="A41" s="86"/>
      <c r="B41" s="157" t="s">
        <v>240</v>
      </c>
      <c r="C41" s="159" t="s">
        <v>241</v>
      </c>
      <c r="D41" s="160"/>
      <c r="E41" s="161"/>
      <c r="F41" s="167">
        <v>4359.82</v>
      </c>
      <c r="G41" s="95" t="s">
        <v>530</v>
      </c>
      <c r="H41" s="96">
        <v>0.5</v>
      </c>
      <c r="I41" s="96">
        <v>0.25</v>
      </c>
      <c r="J41" s="96">
        <v>0.25</v>
      </c>
      <c r="K41" s="103"/>
      <c r="L41" s="103"/>
      <c r="N41" s="85"/>
      <c r="O41" s="84"/>
      <c r="P41" s="83"/>
    </row>
    <row r="42" spans="1:16" ht="18" customHeight="1" x14ac:dyDescent="0.25">
      <c r="A42" s="86"/>
      <c r="B42" s="158"/>
      <c r="C42" s="162"/>
      <c r="D42" s="163"/>
      <c r="E42" s="164"/>
      <c r="F42" s="168"/>
      <c r="G42" s="95" t="s">
        <v>535</v>
      </c>
      <c r="H42" s="98">
        <f>($F$41*H41)</f>
        <v>2179.91</v>
      </c>
      <c r="I42" s="98">
        <f>($F$41*I41)</f>
        <v>1089.9549999999999</v>
      </c>
      <c r="J42" s="98">
        <f>($F$41*J41)</f>
        <v>1089.9549999999999</v>
      </c>
      <c r="K42" s="103"/>
      <c r="L42" s="103"/>
      <c r="N42" s="85"/>
      <c r="O42" s="84"/>
      <c r="P42" s="83"/>
    </row>
    <row r="43" spans="1:16" ht="18" customHeight="1" x14ac:dyDescent="0.25">
      <c r="A43" s="86"/>
      <c r="B43" s="157" t="s">
        <v>248</v>
      </c>
      <c r="C43" s="159" t="s">
        <v>249</v>
      </c>
      <c r="D43" s="160"/>
      <c r="E43" s="161"/>
      <c r="F43" s="167">
        <v>1420.4</v>
      </c>
      <c r="G43" s="95" t="s">
        <v>530</v>
      </c>
      <c r="H43" s="96">
        <v>0.25</v>
      </c>
      <c r="I43" s="96">
        <v>0.5</v>
      </c>
      <c r="J43" s="96">
        <v>0.25</v>
      </c>
      <c r="K43" s="103"/>
      <c r="L43" s="103"/>
      <c r="N43" s="85"/>
      <c r="O43" s="84"/>
      <c r="P43" s="83"/>
    </row>
    <row r="44" spans="1:16" ht="18" customHeight="1" x14ac:dyDescent="0.25">
      <c r="A44" s="86"/>
      <c r="B44" s="158"/>
      <c r="C44" s="162"/>
      <c r="D44" s="163"/>
      <c r="E44" s="164"/>
      <c r="F44" s="168"/>
      <c r="G44" s="95" t="s">
        <v>535</v>
      </c>
      <c r="H44" s="98">
        <f>($F$43*H43)</f>
        <v>355.1</v>
      </c>
      <c r="I44" s="98">
        <f>($F$43*I43)</f>
        <v>710.2</v>
      </c>
      <c r="J44" s="98">
        <f>($F$43*J43)</f>
        <v>355.1</v>
      </c>
      <c r="K44" s="103"/>
      <c r="L44" s="103"/>
      <c r="N44" s="85"/>
      <c r="O44" s="84"/>
      <c r="P44" s="83"/>
    </row>
    <row r="45" spans="1:16" ht="18" customHeight="1" x14ac:dyDescent="0.25">
      <c r="A45" s="86"/>
      <c r="B45" s="157" t="s">
        <v>254</v>
      </c>
      <c r="C45" s="159" t="s">
        <v>255</v>
      </c>
      <c r="D45" s="160"/>
      <c r="E45" s="161"/>
      <c r="F45" s="167">
        <v>1210.54</v>
      </c>
      <c r="G45" s="95" t="s">
        <v>530</v>
      </c>
      <c r="H45" s="96">
        <v>0.5</v>
      </c>
      <c r="I45" s="96">
        <v>0.25</v>
      </c>
      <c r="J45" s="96">
        <v>0.25</v>
      </c>
      <c r="K45" s="103"/>
      <c r="L45" s="103"/>
      <c r="N45" s="85"/>
      <c r="O45" s="84"/>
      <c r="P45" s="83"/>
    </row>
    <row r="46" spans="1:16" ht="18" customHeight="1" x14ac:dyDescent="0.25">
      <c r="A46" s="86"/>
      <c r="B46" s="158"/>
      <c r="C46" s="162"/>
      <c r="D46" s="163"/>
      <c r="E46" s="164"/>
      <c r="F46" s="166"/>
      <c r="G46" s="97" t="s">
        <v>535</v>
      </c>
      <c r="H46" s="98">
        <f>($F$45*H45)</f>
        <v>605.27</v>
      </c>
      <c r="I46" s="98">
        <f>($F$45*I45)</f>
        <v>302.63499999999999</v>
      </c>
      <c r="J46" s="98">
        <f>($F$45*J45)</f>
        <v>302.63499999999999</v>
      </c>
      <c r="K46" s="103"/>
      <c r="L46" s="103"/>
      <c r="N46" s="85"/>
      <c r="O46" s="84"/>
      <c r="P46" s="83"/>
    </row>
    <row r="47" spans="1:16" ht="18" customHeight="1" x14ac:dyDescent="0.25">
      <c r="A47" s="86"/>
      <c r="B47" s="92" t="s">
        <v>262</v>
      </c>
      <c r="C47" s="210" t="s">
        <v>263</v>
      </c>
      <c r="D47" s="211"/>
      <c r="E47" s="212"/>
      <c r="F47" s="93">
        <f>SUM(F48:F53)</f>
        <v>40624.79</v>
      </c>
      <c r="G47" s="94" t="s">
        <v>530</v>
      </c>
      <c r="H47" s="79">
        <f>(H49+H53)/F47</f>
        <v>0.40668302531533079</v>
      </c>
      <c r="I47" s="79">
        <f>(I49+I51+I53)/F47</f>
        <v>0.25</v>
      </c>
      <c r="J47" s="79">
        <f>(J51+J53)/F47</f>
        <v>0.33399015724142816</v>
      </c>
      <c r="K47" s="79">
        <f>K51/F47</f>
        <v>9.3268174432409364E-3</v>
      </c>
      <c r="L47" s="101"/>
      <c r="N47" s="85"/>
      <c r="O47" s="84"/>
      <c r="P47" s="83"/>
    </row>
    <row r="48" spans="1:16" ht="18" customHeight="1" x14ac:dyDescent="0.25">
      <c r="A48" s="86"/>
      <c r="B48" s="157" t="s">
        <v>264</v>
      </c>
      <c r="C48" s="159" t="s">
        <v>265</v>
      </c>
      <c r="D48" s="160"/>
      <c r="E48" s="161"/>
      <c r="F48" s="167">
        <v>13488.23</v>
      </c>
      <c r="G48" s="95" t="s">
        <v>530</v>
      </c>
      <c r="H48" s="96">
        <v>0.75</v>
      </c>
      <c r="I48" s="96">
        <v>0.25</v>
      </c>
      <c r="J48" s="103"/>
      <c r="K48" s="103"/>
      <c r="L48" s="103"/>
      <c r="N48" s="85"/>
      <c r="O48" s="84"/>
      <c r="P48" s="83"/>
    </row>
    <row r="49" spans="1:16" ht="18" customHeight="1" x14ac:dyDescent="0.25">
      <c r="A49" s="86"/>
      <c r="B49" s="158"/>
      <c r="C49" s="162"/>
      <c r="D49" s="163"/>
      <c r="E49" s="164"/>
      <c r="F49" s="168"/>
      <c r="G49" s="95" t="s">
        <v>535</v>
      </c>
      <c r="H49" s="98">
        <f>($F$48*H48)</f>
        <v>10116.172500000001</v>
      </c>
      <c r="I49" s="98">
        <f>($F$48*I48)</f>
        <v>3372.0574999999999</v>
      </c>
      <c r="J49" s="103"/>
      <c r="K49" s="103"/>
      <c r="L49" s="103"/>
      <c r="N49" s="85"/>
      <c r="O49" s="84"/>
      <c r="P49" s="83"/>
    </row>
    <row r="50" spans="1:16" ht="18" customHeight="1" x14ac:dyDescent="0.25">
      <c r="A50" s="86"/>
      <c r="B50" s="157" t="s">
        <v>277</v>
      </c>
      <c r="C50" s="159" t="s">
        <v>278</v>
      </c>
      <c r="D50" s="160"/>
      <c r="E50" s="161"/>
      <c r="F50" s="167">
        <v>1515.6</v>
      </c>
      <c r="G50" s="95" t="s">
        <v>530</v>
      </c>
      <c r="H50" s="103"/>
      <c r="I50" s="96">
        <v>0.25</v>
      </c>
      <c r="J50" s="96">
        <v>0.5</v>
      </c>
      <c r="K50" s="96">
        <v>0.25</v>
      </c>
      <c r="L50" s="103"/>
      <c r="N50" s="85"/>
      <c r="O50" s="84"/>
      <c r="P50" s="83"/>
    </row>
    <row r="51" spans="1:16" ht="18" customHeight="1" x14ac:dyDescent="0.25">
      <c r="A51" s="86"/>
      <c r="B51" s="158"/>
      <c r="C51" s="162"/>
      <c r="D51" s="163"/>
      <c r="E51" s="164"/>
      <c r="F51" s="168"/>
      <c r="G51" s="95" t="s">
        <v>535</v>
      </c>
      <c r="H51" s="103"/>
      <c r="I51" s="98">
        <f>($F$50*I50)</f>
        <v>378.9</v>
      </c>
      <c r="J51" s="98">
        <f>($F$50*J50)</f>
        <v>757.8</v>
      </c>
      <c r="K51" s="98">
        <f>($F$50*K50)</f>
        <v>378.9</v>
      </c>
      <c r="L51" s="103"/>
      <c r="N51" s="85"/>
      <c r="O51" s="84"/>
      <c r="P51" s="83"/>
    </row>
    <row r="52" spans="1:16" ht="18" customHeight="1" x14ac:dyDescent="0.25">
      <c r="A52" s="86"/>
      <c r="B52" s="157" t="s">
        <v>283</v>
      </c>
      <c r="C52" s="159" t="s">
        <v>284</v>
      </c>
      <c r="D52" s="160"/>
      <c r="E52" s="161"/>
      <c r="F52" s="167">
        <v>25620.959999999999</v>
      </c>
      <c r="G52" s="95" t="s">
        <v>530</v>
      </c>
      <c r="H52" s="96">
        <v>0.25</v>
      </c>
      <c r="I52" s="96">
        <v>0.25</v>
      </c>
      <c r="J52" s="96">
        <v>0.5</v>
      </c>
      <c r="K52" s="103"/>
      <c r="L52" s="103"/>
      <c r="N52" s="85"/>
      <c r="O52" s="84"/>
      <c r="P52" s="83"/>
    </row>
    <row r="53" spans="1:16" ht="18" customHeight="1" x14ac:dyDescent="0.25">
      <c r="A53" s="86"/>
      <c r="B53" s="158"/>
      <c r="C53" s="162"/>
      <c r="D53" s="163"/>
      <c r="E53" s="164"/>
      <c r="F53" s="168"/>
      <c r="G53" s="95" t="s">
        <v>535</v>
      </c>
      <c r="H53" s="98">
        <f>($F$52*H52)</f>
        <v>6405.24</v>
      </c>
      <c r="I53" s="98">
        <f>($F$52*I52)</f>
        <v>6405.24</v>
      </c>
      <c r="J53" s="98">
        <f>($F$52*J52)</f>
        <v>12810.48</v>
      </c>
      <c r="K53" s="103"/>
      <c r="L53" s="103"/>
      <c r="N53" s="85"/>
      <c r="O53" s="84"/>
      <c r="P53" s="83"/>
    </row>
    <row r="54" spans="1:16" ht="27.75" customHeight="1" x14ac:dyDescent="0.25">
      <c r="A54" s="86"/>
      <c r="B54" s="99" t="s">
        <v>295</v>
      </c>
      <c r="C54" s="213" t="s">
        <v>296</v>
      </c>
      <c r="D54" s="214"/>
      <c r="E54" s="215"/>
      <c r="F54" s="108">
        <f>SUM(F55)</f>
        <v>1525.24</v>
      </c>
      <c r="G54" s="109" t="s">
        <v>530</v>
      </c>
      <c r="H54" s="101"/>
      <c r="I54" s="101"/>
      <c r="J54" s="101"/>
      <c r="K54" s="79">
        <f>K56/F54</f>
        <v>1</v>
      </c>
      <c r="L54" s="101"/>
      <c r="N54" s="85"/>
      <c r="O54" s="84"/>
      <c r="P54" s="83"/>
    </row>
    <row r="55" spans="1:16" ht="18" customHeight="1" x14ac:dyDescent="0.25">
      <c r="A55" s="86"/>
      <c r="B55" s="157" t="s">
        <v>297</v>
      </c>
      <c r="C55" s="159" t="s">
        <v>298</v>
      </c>
      <c r="D55" s="160"/>
      <c r="E55" s="161"/>
      <c r="F55" s="165">
        <v>1525.24</v>
      </c>
      <c r="G55" s="97" t="s">
        <v>530</v>
      </c>
      <c r="H55" s="103"/>
      <c r="I55" s="103"/>
      <c r="J55" s="103"/>
      <c r="K55" s="96">
        <v>1</v>
      </c>
      <c r="L55" s="103"/>
      <c r="N55" s="85"/>
      <c r="O55" s="84"/>
      <c r="P55" s="83"/>
    </row>
    <row r="56" spans="1:16" ht="18" customHeight="1" x14ac:dyDescent="0.25">
      <c r="A56" s="86"/>
      <c r="B56" s="158"/>
      <c r="C56" s="162"/>
      <c r="D56" s="163"/>
      <c r="E56" s="164"/>
      <c r="F56" s="166"/>
      <c r="G56" s="97" t="s">
        <v>535</v>
      </c>
      <c r="H56" s="103"/>
      <c r="I56" s="103"/>
      <c r="J56" s="103"/>
      <c r="K56" s="98">
        <f>($F$55*K55)</f>
        <v>1525.24</v>
      </c>
      <c r="L56" s="103"/>
      <c r="N56" s="85"/>
      <c r="O56" s="84"/>
      <c r="P56" s="83"/>
    </row>
    <row r="57" spans="1:16" ht="30" customHeight="1" x14ac:dyDescent="0.25">
      <c r="A57" s="86"/>
      <c r="B57" s="99" t="s">
        <v>309</v>
      </c>
      <c r="C57" s="213" t="s">
        <v>310</v>
      </c>
      <c r="D57" s="214"/>
      <c r="E57" s="215"/>
      <c r="F57" s="108">
        <f>SUM(F58)</f>
        <v>5537.25</v>
      </c>
      <c r="G57" s="109" t="s">
        <v>530</v>
      </c>
      <c r="H57" s="79">
        <f>H59/F57</f>
        <v>0.25</v>
      </c>
      <c r="I57" s="79">
        <f>I59/F57</f>
        <v>0.5</v>
      </c>
      <c r="J57" s="79">
        <f>J59/F57</f>
        <v>0.25</v>
      </c>
      <c r="K57" s="101"/>
      <c r="L57" s="101"/>
      <c r="N57" s="85"/>
      <c r="O57" s="84"/>
      <c r="P57" s="83"/>
    </row>
    <row r="58" spans="1:16" ht="18" customHeight="1" x14ac:dyDescent="0.25">
      <c r="A58" s="86"/>
      <c r="B58" s="157" t="s">
        <v>311</v>
      </c>
      <c r="C58" s="159" t="s">
        <v>312</v>
      </c>
      <c r="D58" s="160"/>
      <c r="E58" s="161"/>
      <c r="F58" s="165">
        <v>5537.25</v>
      </c>
      <c r="G58" s="97" t="s">
        <v>530</v>
      </c>
      <c r="H58" s="96">
        <v>0.25</v>
      </c>
      <c r="I58" s="96">
        <v>0.5</v>
      </c>
      <c r="J58" s="96">
        <v>0.25</v>
      </c>
      <c r="K58" s="103"/>
      <c r="L58" s="103"/>
      <c r="N58" s="85"/>
      <c r="O58" s="84"/>
      <c r="P58" s="83"/>
    </row>
    <row r="59" spans="1:16" ht="18" customHeight="1" x14ac:dyDescent="0.25">
      <c r="A59" s="86"/>
      <c r="B59" s="158"/>
      <c r="C59" s="162"/>
      <c r="D59" s="163"/>
      <c r="E59" s="164"/>
      <c r="F59" s="166"/>
      <c r="G59" s="97" t="s">
        <v>535</v>
      </c>
      <c r="H59" s="98">
        <f>($F$58*H58)</f>
        <v>1384.3125</v>
      </c>
      <c r="I59" s="98">
        <f>($F$58*I58)</f>
        <v>2768.625</v>
      </c>
      <c r="J59" s="98">
        <f>($F$58*J58)</f>
        <v>1384.3125</v>
      </c>
      <c r="K59" s="103"/>
      <c r="L59" s="103"/>
      <c r="N59" s="85"/>
      <c r="O59" s="84"/>
      <c r="P59" s="83"/>
    </row>
    <row r="60" spans="1:16" ht="18" customHeight="1" x14ac:dyDescent="0.25">
      <c r="A60" s="86"/>
      <c r="B60" s="99" t="s">
        <v>337</v>
      </c>
      <c r="C60" s="213" t="s">
        <v>338</v>
      </c>
      <c r="D60" s="214"/>
      <c r="E60" s="215"/>
      <c r="F60" s="108">
        <f>SUM(F61:F70)</f>
        <v>45286.74</v>
      </c>
      <c r="G60" s="109" t="s">
        <v>530</v>
      </c>
      <c r="H60" s="101"/>
      <c r="I60" s="115">
        <f>(I62+I70)/F60</f>
        <v>0.34306333377054743</v>
      </c>
      <c r="J60" s="115">
        <f>(J62+J64+J70)/F60</f>
        <v>0.46153013001156629</v>
      </c>
      <c r="K60" s="115">
        <f>(K64+K66+K68+K70)/F60</f>
        <v>0.19540653621788631</v>
      </c>
      <c r="L60" s="110"/>
      <c r="N60" s="85"/>
      <c r="O60" s="84"/>
      <c r="P60" s="83"/>
    </row>
    <row r="61" spans="1:16" ht="18" customHeight="1" x14ac:dyDescent="0.25">
      <c r="A61" s="86"/>
      <c r="B61" s="157" t="s">
        <v>339</v>
      </c>
      <c r="C61" s="159" t="s">
        <v>340</v>
      </c>
      <c r="D61" s="160"/>
      <c r="E61" s="161"/>
      <c r="F61" s="165">
        <v>25862.44</v>
      </c>
      <c r="G61" s="104" t="s">
        <v>530</v>
      </c>
      <c r="H61" s="103"/>
      <c r="I61" s="96">
        <v>0.5</v>
      </c>
      <c r="J61" s="96">
        <v>0.5</v>
      </c>
      <c r="K61" s="103"/>
      <c r="L61" s="103"/>
      <c r="N61" s="85"/>
      <c r="O61" s="84"/>
      <c r="P61" s="83"/>
    </row>
    <row r="62" spans="1:16" ht="18" customHeight="1" x14ac:dyDescent="0.25">
      <c r="A62" s="86"/>
      <c r="B62" s="158"/>
      <c r="C62" s="162"/>
      <c r="D62" s="163"/>
      <c r="E62" s="164"/>
      <c r="F62" s="166"/>
      <c r="G62" s="97" t="s">
        <v>535</v>
      </c>
      <c r="H62" s="103"/>
      <c r="I62" s="98">
        <f>($F$61*I61)</f>
        <v>12931.22</v>
      </c>
      <c r="J62" s="98">
        <f>($F$61*J61)</f>
        <v>12931.22</v>
      </c>
      <c r="K62" s="103"/>
      <c r="L62" s="103"/>
      <c r="N62" s="85"/>
      <c r="O62" s="84"/>
      <c r="P62" s="83"/>
    </row>
    <row r="63" spans="1:16" ht="18" customHeight="1" x14ac:dyDescent="0.25">
      <c r="A63" s="86"/>
      <c r="B63" s="157" t="s">
        <v>345</v>
      </c>
      <c r="C63" s="159" t="s">
        <v>346</v>
      </c>
      <c r="D63" s="160"/>
      <c r="E63" s="161"/>
      <c r="F63" s="165">
        <v>5519.95</v>
      </c>
      <c r="G63" s="97" t="s">
        <v>530</v>
      </c>
      <c r="H63" s="103"/>
      <c r="I63" s="103"/>
      <c r="J63" s="96">
        <v>0.5</v>
      </c>
      <c r="K63" s="96">
        <v>0.5</v>
      </c>
      <c r="L63" s="103"/>
      <c r="N63" s="85"/>
      <c r="O63" s="84"/>
      <c r="P63" s="83"/>
    </row>
    <row r="64" spans="1:16" ht="18" customHeight="1" x14ac:dyDescent="0.25">
      <c r="A64" s="86"/>
      <c r="B64" s="158"/>
      <c r="C64" s="162"/>
      <c r="D64" s="163"/>
      <c r="E64" s="164"/>
      <c r="F64" s="166"/>
      <c r="G64" s="97" t="s">
        <v>535</v>
      </c>
      <c r="H64" s="103"/>
      <c r="I64" s="103"/>
      <c r="J64" s="98">
        <f>($F$63*J63)</f>
        <v>2759.9749999999999</v>
      </c>
      <c r="K64" s="98">
        <f>($F$63*K63)</f>
        <v>2759.9749999999999</v>
      </c>
      <c r="L64" s="103"/>
      <c r="N64" s="85"/>
      <c r="O64" s="84"/>
      <c r="P64" s="83"/>
    </row>
    <row r="65" spans="1:16" ht="18" customHeight="1" x14ac:dyDescent="0.25">
      <c r="A65" s="86"/>
      <c r="B65" s="157" t="s">
        <v>351</v>
      </c>
      <c r="C65" s="159" t="s">
        <v>352</v>
      </c>
      <c r="D65" s="160"/>
      <c r="E65" s="161"/>
      <c r="F65" s="165">
        <v>1379.45</v>
      </c>
      <c r="G65" s="97" t="s">
        <v>530</v>
      </c>
      <c r="H65" s="103"/>
      <c r="I65" s="103"/>
      <c r="J65" s="103"/>
      <c r="K65" s="96">
        <v>1</v>
      </c>
      <c r="L65" s="103"/>
      <c r="N65" s="85"/>
      <c r="O65" s="84"/>
      <c r="P65" s="83"/>
    </row>
    <row r="66" spans="1:16" ht="18" customHeight="1" x14ac:dyDescent="0.25">
      <c r="A66" s="86"/>
      <c r="B66" s="158"/>
      <c r="C66" s="162"/>
      <c r="D66" s="163"/>
      <c r="E66" s="164"/>
      <c r="F66" s="166"/>
      <c r="G66" s="97" t="s">
        <v>535</v>
      </c>
      <c r="H66" s="103"/>
      <c r="I66" s="103"/>
      <c r="J66" s="103"/>
      <c r="K66" s="98">
        <f>($F$65*K65)</f>
        <v>1379.45</v>
      </c>
      <c r="L66" s="103"/>
      <c r="N66" s="85"/>
      <c r="O66" s="84"/>
      <c r="P66" s="83"/>
    </row>
    <row r="67" spans="1:16" ht="18" customHeight="1" x14ac:dyDescent="0.25">
      <c r="A67" s="86"/>
      <c r="B67" s="157" t="s">
        <v>357</v>
      </c>
      <c r="C67" s="159" t="s">
        <v>358</v>
      </c>
      <c r="D67" s="160"/>
      <c r="E67" s="161"/>
      <c r="F67" s="165">
        <v>2104.9</v>
      </c>
      <c r="G67" s="97" t="s">
        <v>530</v>
      </c>
      <c r="H67" s="103"/>
      <c r="I67" s="103"/>
      <c r="J67" s="103"/>
      <c r="K67" s="96">
        <v>1</v>
      </c>
      <c r="L67" s="103"/>
      <c r="N67" s="85"/>
      <c r="O67" s="84"/>
      <c r="P67" s="83"/>
    </row>
    <row r="68" spans="1:16" ht="18" customHeight="1" x14ac:dyDescent="0.25">
      <c r="A68" s="86"/>
      <c r="B68" s="158"/>
      <c r="C68" s="162"/>
      <c r="D68" s="163"/>
      <c r="E68" s="164"/>
      <c r="F68" s="166"/>
      <c r="G68" s="97" t="s">
        <v>535</v>
      </c>
      <c r="H68" s="103"/>
      <c r="I68" s="103"/>
      <c r="J68" s="103"/>
      <c r="K68" s="98">
        <f>($F$67*K67)</f>
        <v>2104.9</v>
      </c>
      <c r="L68" s="103"/>
      <c r="N68" s="85"/>
      <c r="O68" s="84"/>
      <c r="P68" s="83"/>
    </row>
    <row r="69" spans="1:16" ht="18" customHeight="1" x14ac:dyDescent="0.25">
      <c r="A69" s="86"/>
      <c r="B69" s="157" t="s">
        <v>361</v>
      </c>
      <c r="C69" s="159" t="s">
        <v>362</v>
      </c>
      <c r="D69" s="160"/>
      <c r="E69" s="161"/>
      <c r="F69" s="165">
        <v>10420</v>
      </c>
      <c r="G69" s="97" t="s">
        <v>530</v>
      </c>
      <c r="H69" s="103"/>
      <c r="I69" s="96">
        <v>0.25</v>
      </c>
      <c r="J69" s="96">
        <v>0.5</v>
      </c>
      <c r="K69" s="96">
        <v>0.25</v>
      </c>
      <c r="L69" s="103"/>
      <c r="N69" s="85"/>
      <c r="O69" s="84"/>
      <c r="P69" s="83"/>
    </row>
    <row r="70" spans="1:16" ht="18" customHeight="1" x14ac:dyDescent="0.25">
      <c r="A70" s="86"/>
      <c r="B70" s="158"/>
      <c r="C70" s="162"/>
      <c r="D70" s="163"/>
      <c r="E70" s="164"/>
      <c r="F70" s="166"/>
      <c r="G70" s="97" t="s">
        <v>535</v>
      </c>
      <c r="H70" s="103"/>
      <c r="I70" s="98">
        <f>($F$69*I69)</f>
        <v>2605</v>
      </c>
      <c r="J70" s="98">
        <f>($F$69*J69)</f>
        <v>5210</v>
      </c>
      <c r="K70" s="98">
        <f>($F$69*K69)</f>
        <v>2605</v>
      </c>
      <c r="L70" s="103"/>
      <c r="N70" s="85"/>
      <c r="O70" s="84"/>
      <c r="P70" s="83"/>
    </row>
    <row r="71" spans="1:16" ht="18" customHeight="1" x14ac:dyDescent="0.25">
      <c r="A71" s="86"/>
      <c r="B71" s="99" t="s">
        <v>363</v>
      </c>
      <c r="C71" s="213" t="s">
        <v>364</v>
      </c>
      <c r="D71" s="214"/>
      <c r="E71" s="215"/>
      <c r="F71" s="108">
        <f>SUM(F72:F75)</f>
        <v>11187.51</v>
      </c>
      <c r="G71" s="109" t="s">
        <v>530</v>
      </c>
      <c r="H71" s="101"/>
      <c r="I71" s="101"/>
      <c r="J71" s="79">
        <f>J73/$F$71</f>
        <v>0.52981690072232335</v>
      </c>
      <c r="K71" s="79"/>
      <c r="L71" s="79">
        <f>(L73+L75)/F71</f>
        <v>0.47018309927767665</v>
      </c>
      <c r="N71" s="85"/>
      <c r="O71" s="84"/>
      <c r="P71" s="83"/>
    </row>
    <row r="72" spans="1:16" ht="18" customHeight="1" x14ac:dyDescent="0.25">
      <c r="A72" s="86"/>
      <c r="B72" s="157" t="s">
        <v>365</v>
      </c>
      <c r="C72" s="159" t="s">
        <v>366</v>
      </c>
      <c r="D72" s="160"/>
      <c r="E72" s="161"/>
      <c r="F72" s="165">
        <v>7773.55</v>
      </c>
      <c r="G72" s="97" t="s">
        <v>530</v>
      </c>
      <c r="H72" s="103"/>
      <c r="I72" s="103"/>
      <c r="J72" s="96">
        <v>0.76249999999999996</v>
      </c>
      <c r="K72" s="103"/>
      <c r="L72" s="96">
        <v>0.23749999999999999</v>
      </c>
      <c r="N72" s="85"/>
      <c r="O72" s="84"/>
      <c r="P72" s="83"/>
    </row>
    <row r="73" spans="1:16" ht="18" customHeight="1" x14ac:dyDescent="0.25">
      <c r="A73" s="86"/>
      <c r="B73" s="158"/>
      <c r="C73" s="162"/>
      <c r="D73" s="163"/>
      <c r="E73" s="164"/>
      <c r="F73" s="166"/>
      <c r="G73" s="97" t="s">
        <v>535</v>
      </c>
      <c r="H73" s="103"/>
      <c r="I73" s="103"/>
      <c r="J73" s="98">
        <f>($F$72*J72)</f>
        <v>5927.3318749999999</v>
      </c>
      <c r="K73" s="98"/>
      <c r="L73" s="98">
        <f>($F$72*L72)</f>
        <v>1846.2181249999999</v>
      </c>
      <c r="N73" s="85"/>
      <c r="O73" s="84"/>
      <c r="P73" s="83"/>
    </row>
    <row r="74" spans="1:16" ht="18" customHeight="1" x14ac:dyDescent="0.25">
      <c r="A74" s="86"/>
      <c r="B74" s="157" t="s">
        <v>377</v>
      </c>
      <c r="C74" s="159" t="s">
        <v>378</v>
      </c>
      <c r="D74" s="160"/>
      <c r="E74" s="161"/>
      <c r="F74" s="165">
        <v>3413.96</v>
      </c>
      <c r="G74" s="97" t="s">
        <v>530</v>
      </c>
      <c r="H74" s="103"/>
      <c r="I74" s="103"/>
      <c r="J74" s="103"/>
      <c r="K74" s="103"/>
      <c r="L74" s="96">
        <v>1</v>
      </c>
      <c r="N74" s="85"/>
      <c r="O74" s="84"/>
      <c r="P74" s="83"/>
    </row>
    <row r="75" spans="1:16" ht="18" customHeight="1" x14ac:dyDescent="0.25">
      <c r="A75" s="86"/>
      <c r="B75" s="158"/>
      <c r="C75" s="162"/>
      <c r="D75" s="163"/>
      <c r="E75" s="164"/>
      <c r="F75" s="166"/>
      <c r="G75" s="97" t="s">
        <v>535</v>
      </c>
      <c r="H75" s="103"/>
      <c r="I75" s="103"/>
      <c r="J75" s="103"/>
      <c r="K75" s="103"/>
      <c r="L75" s="98">
        <f>($F$74*L74)</f>
        <v>3413.96</v>
      </c>
      <c r="N75" s="85"/>
      <c r="O75" s="84"/>
      <c r="P75" s="83"/>
    </row>
    <row r="76" spans="1:16" ht="15.75" x14ac:dyDescent="0.25">
      <c r="A76" s="86"/>
      <c r="B76" s="87"/>
      <c r="C76" s="87"/>
      <c r="D76" s="86"/>
      <c r="E76" s="86"/>
      <c r="F76" s="87"/>
      <c r="G76" s="86"/>
      <c r="H76" s="111"/>
      <c r="I76" s="111"/>
      <c r="J76" s="111"/>
      <c r="K76" s="111"/>
      <c r="L76" s="111"/>
      <c r="N76" s="85"/>
      <c r="O76" s="84"/>
      <c r="P76" s="83"/>
    </row>
    <row r="77" spans="1:16" ht="15.75" x14ac:dyDescent="0.25">
      <c r="A77" s="86"/>
      <c r="B77" s="87"/>
      <c r="C77" s="87"/>
      <c r="D77" s="86"/>
      <c r="E77" s="86"/>
      <c r="F77" s="87"/>
      <c r="G77" s="116"/>
      <c r="H77" s="113" t="s">
        <v>534</v>
      </c>
      <c r="I77" s="90" t="s">
        <v>534</v>
      </c>
      <c r="J77" s="90" t="s">
        <v>534</v>
      </c>
      <c r="K77" s="90" t="s">
        <v>534</v>
      </c>
      <c r="L77" s="113" t="s">
        <v>534</v>
      </c>
      <c r="N77" s="85"/>
      <c r="O77" s="84"/>
      <c r="P77" s="83"/>
    </row>
    <row r="78" spans="1:16" ht="15.75" x14ac:dyDescent="0.25">
      <c r="A78" s="86"/>
      <c r="B78" s="87"/>
      <c r="C78" s="87"/>
      <c r="D78" s="86"/>
      <c r="E78" s="86"/>
      <c r="F78" s="87"/>
      <c r="G78" s="117"/>
      <c r="H78" s="114">
        <v>1</v>
      </c>
      <c r="I78" s="91">
        <v>2</v>
      </c>
      <c r="J78" s="91">
        <v>3</v>
      </c>
      <c r="K78" s="91">
        <v>4</v>
      </c>
      <c r="L78" s="114">
        <v>5</v>
      </c>
      <c r="N78" s="85"/>
      <c r="O78" s="84"/>
      <c r="P78" s="83"/>
    </row>
    <row r="79" spans="1:16" s="78" customFormat="1" ht="22.5" customHeight="1" x14ac:dyDescent="0.25">
      <c r="A79" s="112"/>
      <c r="B79" s="112"/>
      <c r="C79" s="112"/>
      <c r="D79" s="153" t="s">
        <v>537</v>
      </c>
      <c r="E79" s="154"/>
      <c r="F79" s="151">
        <f>SUM(F11+F14+F17+F22+F29+F38+F47+F54+F57+F60+F71)</f>
        <v>251224.47</v>
      </c>
      <c r="G79" s="118" t="s">
        <v>536</v>
      </c>
      <c r="H79" s="79">
        <f>H80/$F$79</f>
        <v>0.19243119231179984</v>
      </c>
      <c r="I79" s="79">
        <f t="shared" ref="I79:L79" si="0">I80/$F$79</f>
        <v>0.37219281246767089</v>
      </c>
      <c r="J79" s="79">
        <f t="shared" si="0"/>
        <v>0.31044137539627409</v>
      </c>
      <c r="K79" s="79">
        <f t="shared" si="0"/>
        <v>0.1016482590250862</v>
      </c>
      <c r="L79" s="79">
        <f t="shared" si="0"/>
        <v>2.328634627032948E-2</v>
      </c>
      <c r="N79" s="84"/>
      <c r="O79" s="84"/>
      <c r="P79" s="84"/>
    </row>
    <row r="80" spans="1:16" s="78" customFormat="1" ht="22.5" customHeight="1" x14ac:dyDescent="0.25">
      <c r="A80" s="112"/>
      <c r="B80" s="112"/>
      <c r="C80" s="112"/>
      <c r="D80" s="155"/>
      <c r="E80" s="156"/>
      <c r="F80" s="152"/>
      <c r="G80" s="118" t="s">
        <v>529</v>
      </c>
      <c r="H80" s="80">
        <f>SUM(H13+H16+H24+H26+H31+H33+H35+H40+H42+H44+H46+H49+H53+H59)</f>
        <v>48343.424299999991</v>
      </c>
      <c r="I80" s="80">
        <f>SUM(I13+I16+I19+I21+I26+I28+I31+I33+I35+I40+I42+I44+I46+I49+I51+I53+I59+I62+I70)</f>
        <v>93503.942050000012</v>
      </c>
      <c r="J80" s="80">
        <f>ROUND((J13+J21+J26+J28+J31+J33+J37+J40+J42+J44+J46+J51+J53+J59+J62+J64+J70+J73),2)</f>
        <v>77990.47</v>
      </c>
      <c r="K80" s="80">
        <f>ROUND((K13+K28+K37+K51+K56+K64+K66+K68+K70),2)</f>
        <v>25536.53</v>
      </c>
      <c r="L80" s="81">
        <f>ROUND((L13+L73+L75),2)</f>
        <v>5850.1</v>
      </c>
    </row>
    <row r="82" spans="2:12" x14ac:dyDescent="0.25">
      <c r="B82" s="4"/>
      <c r="C82" s="39"/>
      <c r="D82" s="16"/>
      <c r="E82" s="16"/>
      <c r="F82" s="16"/>
      <c r="G82" s="16"/>
      <c r="H82" s="16"/>
      <c r="I82" s="16"/>
      <c r="J82" s="16"/>
      <c r="K82" s="16"/>
    </row>
    <row r="83" spans="2:12" ht="15" customHeight="1" x14ac:dyDescent="0.25">
      <c r="B83" s="4"/>
      <c r="C83" s="148" t="s">
        <v>382</v>
      </c>
      <c r="D83" s="149"/>
      <c r="E83" s="149"/>
      <c r="F83" s="149"/>
      <c r="G83" s="149"/>
      <c r="H83" s="149"/>
      <c r="I83" s="149"/>
      <c r="J83" s="149"/>
      <c r="K83" s="149"/>
      <c r="L83" s="150"/>
    </row>
    <row r="84" spans="2:12" x14ac:dyDescent="0.25">
      <c r="B84" s="4"/>
      <c r="C84" s="76"/>
      <c r="D84" s="76"/>
      <c r="E84" s="76"/>
      <c r="F84" s="76"/>
      <c r="G84" s="76"/>
      <c r="H84" s="76"/>
      <c r="I84" s="76"/>
      <c r="J84" s="76"/>
      <c r="K84" s="76"/>
    </row>
    <row r="85" spans="2:12" x14ac:dyDescent="0.25">
      <c r="B85" s="4"/>
      <c r="C85" s="76"/>
      <c r="D85" s="76"/>
      <c r="E85" s="76"/>
      <c r="F85" s="76"/>
      <c r="G85" s="76"/>
      <c r="H85" s="76"/>
      <c r="I85" s="76"/>
      <c r="J85" s="76"/>
      <c r="K85" s="76"/>
    </row>
    <row r="86" spans="2:12" x14ac:dyDescent="0.25">
      <c r="B86" s="4"/>
      <c r="C86" s="76"/>
      <c r="D86" s="76"/>
      <c r="E86" s="76"/>
      <c r="F86" s="76"/>
      <c r="G86" s="76"/>
      <c r="H86" s="76"/>
      <c r="I86" s="76"/>
      <c r="J86" s="76"/>
      <c r="K86" s="76"/>
    </row>
    <row r="87" spans="2:12" x14ac:dyDescent="0.25">
      <c r="B87" s="4"/>
      <c r="C87" s="32"/>
      <c r="D87" s="4"/>
      <c r="E87" s="4"/>
      <c r="F87" s="4"/>
      <c r="G87" s="4"/>
      <c r="H87" s="4"/>
      <c r="I87" s="4"/>
      <c r="J87" s="4"/>
      <c r="K87" s="4"/>
    </row>
    <row r="88" spans="2:12" x14ac:dyDescent="0.25">
      <c r="B88" s="4"/>
      <c r="C88" s="220" t="s">
        <v>5</v>
      </c>
      <c r="D88" s="220"/>
      <c r="E88" s="220"/>
      <c r="F88" s="4"/>
      <c r="G88" s="217"/>
      <c r="H88" s="217"/>
      <c r="I88" s="217"/>
      <c r="J88" s="218"/>
      <c r="K88" s="5"/>
    </row>
    <row r="89" spans="2:12" x14ac:dyDescent="0.25">
      <c r="B89" s="4"/>
      <c r="C89" s="123" t="s">
        <v>383</v>
      </c>
      <c r="D89" s="123"/>
      <c r="E89" s="123"/>
      <c r="F89" s="4"/>
      <c r="G89" s="15"/>
      <c r="H89" s="219"/>
      <c r="I89" s="219"/>
      <c r="J89" s="219"/>
      <c r="K89" s="219"/>
    </row>
    <row r="90" spans="2:12" x14ac:dyDescent="0.25">
      <c r="B90" s="4"/>
      <c r="C90" s="32"/>
      <c r="D90" s="4"/>
      <c r="E90" s="4"/>
      <c r="F90" s="4"/>
      <c r="G90" s="77"/>
      <c r="H90" s="77" t="s">
        <v>384</v>
      </c>
      <c r="I90" s="216" t="s">
        <v>539</v>
      </c>
      <c r="J90" s="216"/>
    </row>
    <row r="91" spans="2:12" x14ac:dyDescent="0.25">
      <c r="B91" s="4"/>
      <c r="C91" s="221">
        <v>43524</v>
      </c>
      <c r="D91" s="221"/>
      <c r="E91" s="221"/>
      <c r="F91" s="4"/>
      <c r="G91" s="77"/>
      <c r="H91" s="77" t="s">
        <v>541</v>
      </c>
      <c r="I91" s="216" t="s">
        <v>540</v>
      </c>
      <c r="J91" s="216"/>
    </row>
    <row r="92" spans="2:12" x14ac:dyDescent="0.25">
      <c r="B92" s="4"/>
      <c r="C92" s="123" t="s">
        <v>385</v>
      </c>
      <c r="D92" s="123"/>
      <c r="E92" s="123"/>
      <c r="F92" s="4"/>
      <c r="G92" s="2"/>
      <c r="H92" s="51"/>
      <c r="I92" s="3"/>
      <c r="J92" s="1"/>
      <c r="K92" s="4"/>
    </row>
  </sheetData>
  <mergeCells count="116">
    <mergeCell ref="C14:E14"/>
    <mergeCell ref="C17:E17"/>
    <mergeCell ref="C22:E22"/>
    <mergeCell ref="C29:E29"/>
    <mergeCell ref="C38:E38"/>
    <mergeCell ref="C57:E57"/>
    <mergeCell ref="C60:E60"/>
    <mergeCell ref="C47:E47"/>
    <mergeCell ref="C61:E62"/>
    <mergeCell ref="C54:E54"/>
    <mergeCell ref="B15:B16"/>
    <mergeCell ref="C15:E16"/>
    <mergeCell ref="F15:F16"/>
    <mergeCell ref="C18:E19"/>
    <mergeCell ref="B18:B19"/>
    <mergeCell ref="B20:B21"/>
    <mergeCell ref="C20:E21"/>
    <mergeCell ref="F18:F19"/>
    <mergeCell ref="F20:F21"/>
    <mergeCell ref="B12:B13"/>
    <mergeCell ref="C12:E13"/>
    <mergeCell ref="F12:F13"/>
    <mergeCell ref="G6:I6"/>
    <mergeCell ref="G7:I7"/>
    <mergeCell ref="B2:C7"/>
    <mergeCell ref="D2:L3"/>
    <mergeCell ref="D4:L5"/>
    <mergeCell ref="D6:F6"/>
    <mergeCell ref="J6:K6"/>
    <mergeCell ref="D7:F7"/>
    <mergeCell ref="J7:K7"/>
    <mergeCell ref="B8:L8"/>
    <mergeCell ref="B9:B10"/>
    <mergeCell ref="F9:F10"/>
    <mergeCell ref="G9:G10"/>
    <mergeCell ref="C9:E10"/>
    <mergeCell ref="C11:E11"/>
    <mergeCell ref="B27:B28"/>
    <mergeCell ref="C27:E28"/>
    <mergeCell ref="F27:F28"/>
    <mergeCell ref="B30:B31"/>
    <mergeCell ref="C30:E31"/>
    <mergeCell ref="F30:F31"/>
    <mergeCell ref="B23:B24"/>
    <mergeCell ref="C23:E24"/>
    <mergeCell ref="F23:F24"/>
    <mergeCell ref="B25:B26"/>
    <mergeCell ref="C25:E26"/>
    <mergeCell ref="F25:F26"/>
    <mergeCell ref="F32:F33"/>
    <mergeCell ref="F34:F35"/>
    <mergeCell ref="F36:F37"/>
    <mergeCell ref="B39:B40"/>
    <mergeCell ref="C39:E40"/>
    <mergeCell ref="F39:F40"/>
    <mergeCell ref="B32:B33"/>
    <mergeCell ref="B34:B35"/>
    <mergeCell ref="B36:B37"/>
    <mergeCell ref="C32:E33"/>
    <mergeCell ref="C34:E35"/>
    <mergeCell ref="C36:E37"/>
    <mergeCell ref="B45:B46"/>
    <mergeCell ref="C45:E46"/>
    <mergeCell ref="F45:F46"/>
    <mergeCell ref="B48:B49"/>
    <mergeCell ref="C48:E49"/>
    <mergeCell ref="F48:F49"/>
    <mergeCell ref="B41:B42"/>
    <mergeCell ref="C41:E42"/>
    <mergeCell ref="F41:F42"/>
    <mergeCell ref="B43:B44"/>
    <mergeCell ref="C43:E44"/>
    <mergeCell ref="F43:F44"/>
    <mergeCell ref="B55:B56"/>
    <mergeCell ref="C55:E56"/>
    <mergeCell ref="F55:F56"/>
    <mergeCell ref="B58:B59"/>
    <mergeCell ref="C58:E59"/>
    <mergeCell ref="F58:F59"/>
    <mergeCell ref="B50:B51"/>
    <mergeCell ref="C50:E51"/>
    <mergeCell ref="F50:F51"/>
    <mergeCell ref="B52:B53"/>
    <mergeCell ref="C52:E53"/>
    <mergeCell ref="F52:F53"/>
    <mergeCell ref="F61:F62"/>
    <mergeCell ref="F63:F64"/>
    <mergeCell ref="F65:F66"/>
    <mergeCell ref="F67:F68"/>
    <mergeCell ref="F69:F70"/>
    <mergeCell ref="B61:B62"/>
    <mergeCell ref="B63:B64"/>
    <mergeCell ref="B65:B66"/>
    <mergeCell ref="B67:B68"/>
    <mergeCell ref="B69:B70"/>
    <mergeCell ref="B72:B73"/>
    <mergeCell ref="C72:E73"/>
    <mergeCell ref="B74:B75"/>
    <mergeCell ref="C74:E75"/>
    <mergeCell ref="F72:F73"/>
    <mergeCell ref="F74:F75"/>
    <mergeCell ref="C63:E64"/>
    <mergeCell ref="C65:E66"/>
    <mergeCell ref="C67:E68"/>
    <mergeCell ref="C69:E70"/>
    <mergeCell ref="C71:E71"/>
    <mergeCell ref="C91:E91"/>
    <mergeCell ref="C92:E92"/>
    <mergeCell ref="C83:L83"/>
    <mergeCell ref="C88:E88"/>
    <mergeCell ref="C89:E89"/>
    <mergeCell ref="F79:F80"/>
    <mergeCell ref="D79:E80"/>
    <mergeCell ref="H89:K89"/>
    <mergeCell ref="I90:J90"/>
    <mergeCell ref="I91:J91"/>
  </mergeCells>
  <conditionalFormatting sqref="J14:L14">
    <cfRule type="expression" dxfId="23" priority="34" stopIfTrue="1">
      <formula>J14&lt;&gt;0</formula>
    </cfRule>
  </conditionalFormatting>
  <conditionalFormatting sqref="J15:L16 H17:H19 K17:L17 J18:L19">
    <cfRule type="expression" dxfId="22" priority="32" stopIfTrue="1">
      <formula>H15&lt;&gt;0</formula>
    </cfRule>
  </conditionalFormatting>
  <conditionalFormatting sqref="H20:H21 I23:L24 K20:L21 L22">
    <cfRule type="expression" dxfId="21" priority="30" stopIfTrue="1">
      <formula>H20&lt;&gt;0</formula>
    </cfRule>
  </conditionalFormatting>
  <conditionalFormatting sqref="K25:L26 H27:H28 L27:L28">
    <cfRule type="expression" dxfId="20" priority="28" stopIfTrue="1">
      <formula>H25&lt;&gt;0</formula>
    </cfRule>
  </conditionalFormatting>
  <conditionalFormatting sqref="K30:L33 L29">
    <cfRule type="expression" dxfId="19" priority="26" stopIfTrue="1">
      <formula>K29&lt;&gt;0</formula>
    </cfRule>
  </conditionalFormatting>
  <conditionalFormatting sqref="J34:L35 K38:L38 H36:I37 L36:L37">
    <cfRule type="expression" dxfId="18" priority="24" stopIfTrue="1">
      <formula>H34&lt;&gt;0</formula>
    </cfRule>
  </conditionalFormatting>
  <conditionalFormatting sqref="K39:L44">
    <cfRule type="expression" dxfId="17" priority="22" stopIfTrue="1">
      <formula>K39&lt;&gt;0</formula>
    </cfRule>
  </conditionalFormatting>
  <conditionalFormatting sqref="K45:L46 J48:L49 L47">
    <cfRule type="expression" dxfId="16" priority="20" stopIfTrue="1">
      <formula>J45&lt;&gt;0</formula>
    </cfRule>
  </conditionalFormatting>
  <conditionalFormatting sqref="H50:H51 H54:J54 K52:L53 L50:L51 L54">
    <cfRule type="expression" dxfId="15" priority="18" stopIfTrue="1">
      <formula>H50&lt;&gt;0</formula>
    </cfRule>
  </conditionalFormatting>
  <conditionalFormatting sqref="H55:J56 L55:L56 K57:L59">
    <cfRule type="expression" dxfId="14" priority="16" stopIfTrue="1">
      <formula>H55&lt;&gt;0</formula>
    </cfRule>
  </conditionalFormatting>
  <conditionalFormatting sqref="H63:I64 H60:H62 L60 K61:L62 L63:L64">
    <cfRule type="expression" dxfId="13" priority="14" stopIfTrue="1">
      <formula>H60&lt;&gt;0</formula>
    </cfRule>
  </conditionalFormatting>
  <conditionalFormatting sqref="H65:J68 L65:L68">
    <cfRule type="expression" dxfId="12" priority="12" stopIfTrue="1">
      <formula>H65&lt;&gt;0</formula>
    </cfRule>
  </conditionalFormatting>
  <conditionalFormatting sqref="H69:H70 L69:L70 H71:I73 K72">
    <cfRule type="expression" dxfId="11" priority="10" stopIfTrue="1">
      <formula>H69&lt;&gt;0</formula>
    </cfRule>
  </conditionalFormatting>
  <conditionalFormatting sqref="H74:K75">
    <cfRule type="expression" dxfId="10" priority="8" stopIfTrue="1">
      <formula>H74&lt;&gt;0</formula>
    </cfRule>
  </conditionalFormatting>
  <conditionalFormatting sqref="B15:C15 F15 B23:C23 F23 B34:C34 F34 B48:C48 F48">
    <cfRule type="expression" dxfId="9" priority="102" stopIfTrue="1">
      <formula>$J15=2</formula>
    </cfRule>
    <cfRule type="expression" dxfId="8" priority="103" stopIfTrue="1">
      <formula>AND($J15=1,$H16&lt;&gt;"")</formula>
    </cfRule>
  </conditionalFormatting>
  <conditionalFormatting sqref="B54:C55 F54:F55 B65:C65 B67:C67 F65 F67 B74:C74 F74 B14:C14 F14 B18:C18 F18">
    <cfRule type="expression" dxfId="7" priority="104" stopIfTrue="1">
      <formula>$J14=2</formula>
    </cfRule>
    <cfRule type="expression" dxfId="6" priority="105" stopIfTrue="1">
      <formula>AND($J14=1,#REF!&lt;&gt;"")</formula>
    </cfRule>
  </conditionalFormatting>
  <conditionalFormatting sqref="B12:C12 F12 B25:C25 F25 B30:C30 F30 B32:C32 F32 B39:C39 F39 B41:C41 F41 B43:C43 F43 B45:C45 F45 B52:C52 F52 B58:C58 F58">
    <cfRule type="expression" dxfId="5" priority="182" stopIfTrue="1">
      <formula>#REF!=2</formula>
    </cfRule>
    <cfRule type="expression" dxfId="4" priority="183" stopIfTrue="1">
      <formula>AND(#REF!=1,$H13&lt;&gt;"")</formula>
    </cfRule>
  </conditionalFormatting>
  <conditionalFormatting sqref="B11:C11 F11">
    <cfRule type="expression" dxfId="3" priority="186" stopIfTrue="1">
      <formula>#REF!=2</formula>
    </cfRule>
    <cfRule type="expression" dxfId="2" priority="187" stopIfTrue="1">
      <formula>AND(#REF!=1,#REF!&lt;&gt;"")</formula>
    </cfRule>
  </conditionalFormatting>
  <conditionalFormatting sqref="B17:C17 F17 B20:C20 F20 B22:C22 F22 B27:C27 F27 B29:C29 F29 B36:C36 F36 B38:C38 F38 B47:C47 F47 B50:C50 F50 B57:C57 F57 B60:C61 F60:F61 B63:C63 F63 B69:C69 F69 B71:C72 F71:F72">
    <cfRule type="expression" dxfId="1" priority="190" stopIfTrue="1">
      <formula>#REF!=2</formula>
    </cfRule>
    <cfRule type="expression" dxfId="0" priority="191" stopIfTrue="1">
      <formula>AND(#REF!=1,#REF!&lt;&gt;"")</formula>
    </cfRule>
  </conditionalFormatting>
  <dataValidations disablePrompts="1" count="1">
    <dataValidation allowBlank="1" showInputMessage="1" showErrorMessage="1" prompt="Preencha na célula de baixo" sqref="I71:I75 K52:K53 H60:H75 K57:K59 J14:J16 L14:L70 I63:I68 K14:K21 H17:H21 J65:J68 J18:J19 I23:J24 H27:H28 J34:J35 H54:J56 K38:K46 H50:H51 K23:K26 H36:I37 K30:K35 K61:K62 J48:K49 K72 J74:K75">
      <formula1>0</formula1>
      <formula2>0</formula2>
    </dataValidation>
  </dataValidations>
  <printOptions horizontalCentered="1"/>
  <pageMargins left="0.25" right="0.25" top="0.75" bottom="0.75" header="0.3" footer="0.3"/>
  <pageSetup paperSize="9" scale="4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CRAS - CD JARDIM</vt:lpstr>
      <vt:lpstr>CRONOGRAMA FÍSICO-FINANCEIRO</vt:lpstr>
      <vt:lpstr>'CRONOGRAMA FÍSICO-FINANCEIRO'!Area_de_impressao</vt:lpstr>
      <vt:lpstr>'PLANILHA CRAS - CD JARDIM'!Area_de_impressao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Roig Fagiani</dc:creator>
  <cp:lastModifiedBy>Rodrigo Roig Fagiani</cp:lastModifiedBy>
  <cp:lastPrinted>2019-03-01T12:43:37Z</cp:lastPrinted>
  <dcterms:created xsi:type="dcterms:W3CDTF">2019-02-28T14:46:29Z</dcterms:created>
  <dcterms:modified xsi:type="dcterms:W3CDTF">2019-03-01T12:43:47Z</dcterms:modified>
</cp:coreProperties>
</file>